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9. Septiembre\Estados Financieros Septiembre 2024\Portal\"/>
    </mc:Choice>
  </mc:AlternateContent>
  <xr:revisionPtr revIDLastSave="0" documentId="8_{57A6E213-273C-4FB6-9A05-7FA7DEF66C29}" xr6:coauthVersionLast="47" xr6:coauthVersionMax="47" xr10:uidLastSave="{00000000-0000-0000-0000-000000000000}"/>
  <bookViews>
    <workbookView xWindow="28680" yWindow="-120" windowWidth="29040" windowHeight="15840" xr2:uid="{88FBF3E1-5373-4C21-8581-951A9E4E0B93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K31" i="1"/>
  <c r="I31" i="1"/>
  <c r="L31" i="1"/>
  <c r="G31" i="1"/>
  <c r="J31" i="1"/>
  <c r="L30" i="1"/>
  <c r="K30" i="1"/>
  <c r="J30" i="1"/>
  <c r="I30" i="1"/>
  <c r="G30" i="1"/>
  <c r="K27" i="1"/>
  <c r="I27" i="1"/>
  <c r="L27" i="1"/>
  <c r="G27" i="1"/>
  <c r="J27" i="1"/>
  <c r="K26" i="1"/>
  <c r="L26" i="1" s="1"/>
  <c r="I26" i="1"/>
  <c r="J26" i="1" s="1"/>
  <c r="G26" i="1"/>
  <c r="K25" i="1"/>
  <c r="I25" i="1"/>
  <c r="L25" i="1"/>
  <c r="G25" i="1"/>
  <c r="J25" i="1"/>
  <c r="K24" i="1"/>
  <c r="I24" i="1"/>
  <c r="J24" i="1" s="1"/>
  <c r="L24" i="1"/>
  <c r="G24" i="1"/>
  <c r="K18" i="1"/>
  <c r="I18" i="1"/>
  <c r="J18" i="1"/>
  <c r="K17" i="1"/>
  <c r="I17" i="1"/>
  <c r="J17" i="1" s="1"/>
  <c r="L17" i="1"/>
  <c r="G17" i="1"/>
  <c r="K16" i="1"/>
  <c r="I16" i="1"/>
  <c r="L16" i="1"/>
  <c r="G16" i="1"/>
  <c r="J16" i="1"/>
  <c r="L15" i="1"/>
  <c r="K14" i="1"/>
  <c r="I14" i="1"/>
  <c r="L14" i="1"/>
  <c r="G14" i="1"/>
  <c r="J14" i="1"/>
  <c r="L13" i="1"/>
  <c r="K13" i="1"/>
  <c r="I13" i="1"/>
  <c r="J13" i="1"/>
  <c r="K12" i="1"/>
  <c r="I12" i="1"/>
  <c r="L12" i="1"/>
  <c r="G12" i="1"/>
  <c r="L9" i="1"/>
  <c r="K8" i="1"/>
  <c r="I8" i="1"/>
  <c r="L8" i="1"/>
  <c r="G8" i="1"/>
  <c r="J8" i="1"/>
  <c r="K7" i="1"/>
  <c r="I7" i="1"/>
  <c r="L7" i="1"/>
  <c r="G7" i="1"/>
  <c r="J7" i="1"/>
  <c r="J12" i="1" l="1"/>
</calcChain>
</file>

<file path=xl/sharedStrings.xml><?xml version="1.0" encoding="utf-8"?>
<sst xmlns="http://schemas.openxmlformats.org/spreadsheetml/2006/main" count="46" uniqueCount="44">
  <si>
    <t>Estado de Situación Financiera</t>
  </si>
  <si>
    <t>Al 30 de Septiembre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</si>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</sst>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C95207-FFEA-4D98-850C-8BF65E84B4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515937</xdr:colOff>
      <xdr:row>42</xdr:row>
      <xdr:rowOff>95251</xdr:rowOff>
    </xdr:from>
    <xdr:to>
      <xdr:col>7</xdr:col>
      <xdr:colOff>521036</xdr:colOff>
      <xdr:row>50</xdr:row>
      <xdr:rowOff>142663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38D0EC-462D-4E88-83D3-B92F3C253DC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687" y="7366001"/>
          <a:ext cx="4005599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9.%20Septiembre\Estados%20Financieros%20Septiembre%202024\Estados%20Financieros%20Septiembre%202024%20Definitivos.xlsx" TargetMode="External"/><Relationship Id="rId1" Type="http://schemas.openxmlformats.org/officeDocument/2006/relationships/externalLinkPath" Target="/DGA/2024/9.%20Septiembre/Estados%20Financieros%20Septiembre%202024/Estados%20Financieros%20Septiembre%202024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Relationship Id="rId1" Type="http://schemas.openxmlformats.org/officeDocument/2006/relationships/externalLinkPath" Target="/DGA/2024/6.%20Junio/Estados%20Financieros/SISACNOC/Estado%20de%20Rendimiento%20Financiero%20al%2030%20de%20Junio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122023"/>
      <sheetName val="Flujo 202401"/>
      <sheetName val="Balanza 202409"/>
      <sheetName val="Balanza 202309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5">
          <cell r="O205">
            <v>6376749705.5599995</v>
          </cell>
          <cell r="Q205">
            <v>4322775226.5699997</v>
          </cell>
        </row>
        <row r="213">
          <cell r="O213">
            <v>207165910.03</v>
          </cell>
          <cell r="Q213">
            <v>39342235</v>
          </cell>
        </row>
        <row r="251">
          <cell r="O251">
            <v>73613.77</v>
          </cell>
        </row>
        <row r="253">
          <cell r="O253">
            <v>307073613.76999998</v>
          </cell>
          <cell r="Q253">
            <v>307150946</v>
          </cell>
        </row>
        <row r="265">
          <cell r="O265">
            <v>34609844.009999998</v>
          </cell>
          <cell r="Q265">
            <v>34609844.009999998</v>
          </cell>
        </row>
        <row r="296">
          <cell r="O296">
            <v>2138776415.04</v>
          </cell>
          <cell r="Q296">
            <v>2129884782</v>
          </cell>
        </row>
        <row r="311">
          <cell r="O311">
            <v>193777216.28</v>
          </cell>
          <cell r="Q311">
            <v>324672179</v>
          </cell>
        </row>
        <row r="333">
          <cell r="O333">
            <v>13353021.669999998</v>
          </cell>
          <cell r="Q333">
            <v>90761643</v>
          </cell>
        </row>
        <row r="342">
          <cell r="O342">
            <v>29420281.280000001</v>
          </cell>
          <cell r="Q342">
            <v>45817585</v>
          </cell>
        </row>
        <row r="348">
          <cell r="O348">
            <v>563167725.07999992</v>
          </cell>
          <cell r="Q348">
            <v>384944260</v>
          </cell>
        </row>
        <row r="356">
          <cell r="O356">
            <v>10698917.089999998</v>
          </cell>
          <cell r="Q356">
            <v>17348024</v>
          </cell>
        </row>
        <row r="382">
          <cell r="O382">
            <v>535579739.13</v>
          </cell>
          <cell r="Q382">
            <v>41087286.57</v>
          </cell>
        </row>
      </sheetData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1364830482.8199999</v>
          </cell>
          <cell r="J41">
            <v>1.1000000000000001</v>
          </cell>
        </row>
        <row r="42">
          <cell r="I42">
            <v>16711645.449999999</v>
          </cell>
          <cell r="J42">
            <v>1.1000000000000001</v>
          </cell>
        </row>
        <row r="43">
          <cell r="I43">
            <v>30673465.949999999</v>
          </cell>
          <cell r="J43">
            <v>1.1000000000000001</v>
          </cell>
        </row>
        <row r="44">
          <cell r="I44">
            <v>45798184.659999996</v>
          </cell>
          <cell r="J44">
            <v>1.1000000000000001</v>
          </cell>
        </row>
        <row r="45">
          <cell r="I45">
            <v>1253198.55</v>
          </cell>
          <cell r="J45">
            <v>1.1000000000000001</v>
          </cell>
        </row>
        <row r="46">
          <cell r="I46">
            <v>30610574.07</v>
          </cell>
          <cell r="J46">
            <v>1.1000000000000001</v>
          </cell>
        </row>
        <row r="47">
          <cell r="I47">
            <v>2074224541.3399999</v>
          </cell>
          <cell r="J47">
            <v>1.1000000000000001</v>
          </cell>
        </row>
        <row r="48">
          <cell r="I48">
            <v>189143.46</v>
          </cell>
          <cell r="J48">
            <v>1.1000000000000001</v>
          </cell>
        </row>
        <row r="49">
          <cell r="I49">
            <v>57969299.280000001</v>
          </cell>
          <cell r="J49">
            <v>1.1000000000000001</v>
          </cell>
        </row>
        <row r="50">
          <cell r="I50">
            <v>3140741247.9299998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18643240.899999999</v>
          </cell>
          <cell r="J52">
            <v>1.1000000000000001</v>
          </cell>
        </row>
        <row r="53">
          <cell r="I53">
            <v>127014052.66</v>
          </cell>
          <cell r="J53">
            <v>1.1000000000000001</v>
          </cell>
        </row>
        <row r="54">
          <cell r="I54">
            <v>20765806.27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0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956430.47</v>
          </cell>
          <cell r="J61">
            <v>1.2</v>
          </cell>
        </row>
        <row r="62">
          <cell r="I62">
            <v>45596177.119999997</v>
          </cell>
          <cell r="J62">
            <v>1.2</v>
          </cell>
        </row>
        <row r="63">
          <cell r="I63">
            <v>30024553.559999999</v>
          </cell>
          <cell r="J63">
            <v>1.2</v>
          </cell>
        </row>
        <row r="64">
          <cell r="I64">
            <v>7475638.8300000001</v>
          </cell>
          <cell r="J64">
            <v>1.2</v>
          </cell>
        </row>
        <row r="65">
          <cell r="I65">
            <v>138336668.72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819768426.47000003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466587766.50999999</v>
          </cell>
          <cell r="J76">
            <v>1.9</v>
          </cell>
        </row>
        <row r="77">
          <cell r="I77">
            <v>23362619.280000001</v>
          </cell>
          <cell r="J77">
            <v>1.9</v>
          </cell>
        </row>
        <row r="78">
          <cell r="I78">
            <v>288280290.64999998</v>
          </cell>
          <cell r="J78">
            <v>1.9</v>
          </cell>
        </row>
        <row r="79">
          <cell r="I79">
            <v>383062672.72000003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147306667.66999999</v>
          </cell>
          <cell r="J82">
            <v>1.9</v>
          </cell>
        </row>
        <row r="83">
          <cell r="I83">
            <v>-324966676.94999999</v>
          </cell>
          <cell r="J83">
            <v>1.9</v>
          </cell>
        </row>
        <row r="84">
          <cell r="I84">
            <v>-92599007.5</v>
          </cell>
          <cell r="J84">
            <v>1.9</v>
          </cell>
        </row>
        <row r="85">
          <cell r="I85">
            <v>-2011.98</v>
          </cell>
          <cell r="J85">
            <v>1.9</v>
          </cell>
        </row>
        <row r="86">
          <cell r="I86">
            <v>-348219232.47000003</v>
          </cell>
          <cell r="J86">
            <v>1.9</v>
          </cell>
        </row>
        <row r="87">
          <cell r="I87">
            <v>-689301142.27999997</v>
          </cell>
          <cell r="J87">
            <v>1.9</v>
          </cell>
        </row>
        <row r="88">
          <cell r="I88">
            <v>-2098637.7400000002</v>
          </cell>
          <cell r="J88">
            <v>1.9</v>
          </cell>
        </row>
        <row r="89">
          <cell r="I89">
            <v>-1376828.37</v>
          </cell>
          <cell r="J89">
            <v>1.9</v>
          </cell>
        </row>
        <row r="90">
          <cell r="I90">
            <v>-325296889.64999998</v>
          </cell>
          <cell r="J90">
            <v>1.9</v>
          </cell>
        </row>
        <row r="91">
          <cell r="I91">
            <v>-14461402.199999999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1.1100000000000001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-75447489.879999995</v>
          </cell>
          <cell r="J99">
            <v>2.4</v>
          </cell>
        </row>
        <row r="100">
          <cell r="I100">
            <v>55018722.159999996</v>
          </cell>
          <cell r="J100">
            <v>2.4</v>
          </cell>
        </row>
        <row r="101">
          <cell r="I101">
            <v>-7584212.3499999996</v>
          </cell>
          <cell r="J101">
            <v>2.1</v>
          </cell>
        </row>
        <row r="102">
          <cell r="I102">
            <v>-3571429.67</v>
          </cell>
          <cell r="J102">
            <v>2.1</v>
          </cell>
        </row>
        <row r="103">
          <cell r="I103">
            <v>38749.56</v>
          </cell>
          <cell r="J103">
            <v>2.4</v>
          </cell>
        </row>
        <row r="104">
          <cell r="I104">
            <v>-1455664.7</v>
          </cell>
          <cell r="J104">
            <v>2.4</v>
          </cell>
        </row>
        <row r="105">
          <cell r="I105">
            <v>-130960921.17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-350001.6</v>
          </cell>
          <cell r="J107">
            <v>2.1</v>
          </cell>
        </row>
        <row r="108">
          <cell r="I108">
            <v>-40999590.600000001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0</v>
          </cell>
          <cell r="J110">
            <v>2.1</v>
          </cell>
        </row>
        <row r="111">
          <cell r="I111">
            <v>-100449.73</v>
          </cell>
          <cell r="J111">
            <v>2.1</v>
          </cell>
        </row>
        <row r="112">
          <cell r="I112">
            <v>0</v>
          </cell>
          <cell r="J112">
            <v>2.1</v>
          </cell>
        </row>
        <row r="113">
          <cell r="I113">
            <v>0</v>
          </cell>
          <cell r="J113">
            <v>2.2000000000000002</v>
          </cell>
        </row>
        <row r="114">
          <cell r="I114">
            <v>-3647459.18</v>
          </cell>
          <cell r="J114">
            <v>2.2000000000000002</v>
          </cell>
        </row>
        <row r="115">
          <cell r="I115">
            <v>0</v>
          </cell>
          <cell r="J115">
            <v>2.2000000000000002</v>
          </cell>
        </row>
        <row r="116">
          <cell r="I116">
            <v>-7225260.3600000003</v>
          </cell>
          <cell r="J116">
            <v>2.2000000000000002</v>
          </cell>
        </row>
        <row r="117">
          <cell r="I117">
            <v>3079.07</v>
          </cell>
          <cell r="J117">
            <v>2.2000000000000002</v>
          </cell>
        </row>
        <row r="118">
          <cell r="I118">
            <v>-5472148.0199999996</v>
          </cell>
          <cell r="J118">
            <v>2.2000000000000002</v>
          </cell>
        </row>
        <row r="119">
          <cell r="I119">
            <v>-6091949.9500000002</v>
          </cell>
          <cell r="J119">
            <v>2.2000000000000002</v>
          </cell>
        </row>
        <row r="120">
          <cell r="I120">
            <v>-12957.52</v>
          </cell>
          <cell r="J120">
            <v>2.4</v>
          </cell>
        </row>
        <row r="121">
          <cell r="I121">
            <v>65703.88</v>
          </cell>
          <cell r="J121">
            <v>2.4</v>
          </cell>
        </row>
        <row r="122">
          <cell r="I122">
            <v>-5671697.3200000003</v>
          </cell>
          <cell r="J122">
            <v>2.4</v>
          </cell>
        </row>
        <row r="123">
          <cell r="I123">
            <v>-2736377.23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0</v>
          </cell>
          <cell r="J125">
            <v>2.2000000000000002</v>
          </cell>
        </row>
        <row r="126">
          <cell r="I126">
            <v>-6030702.0899999999</v>
          </cell>
          <cell r="J126">
            <v>2.1</v>
          </cell>
        </row>
        <row r="127">
          <cell r="I127">
            <v>0</v>
          </cell>
          <cell r="J127">
            <v>2.6</v>
          </cell>
        </row>
        <row r="128">
          <cell r="I128">
            <v>-271382.53999999998</v>
          </cell>
          <cell r="J128">
            <v>2.6</v>
          </cell>
        </row>
        <row r="129">
          <cell r="I129">
            <v>-355203381.41000003</v>
          </cell>
          <cell r="J129">
            <v>2.5</v>
          </cell>
        </row>
        <row r="130">
          <cell r="I130">
            <v>-218403.57</v>
          </cell>
          <cell r="J130">
            <v>2.6</v>
          </cell>
        </row>
        <row r="131">
          <cell r="I131">
            <v>-18446147.5</v>
          </cell>
          <cell r="J131">
            <v>2.6</v>
          </cell>
        </row>
        <row r="132">
          <cell r="I132">
            <v>-197094.07</v>
          </cell>
          <cell r="J132">
            <v>2.6</v>
          </cell>
        </row>
        <row r="133">
          <cell r="I133">
            <v>-124614572.2</v>
          </cell>
          <cell r="J133">
            <v>2.6</v>
          </cell>
        </row>
        <row r="134">
          <cell r="I134">
            <v>-2399479.87</v>
          </cell>
          <cell r="J134">
            <v>2.6</v>
          </cell>
        </row>
        <row r="135">
          <cell r="I135">
            <v>-32290521.120000001</v>
          </cell>
          <cell r="J135">
            <v>2.6</v>
          </cell>
        </row>
        <row r="136">
          <cell r="I136">
            <v>-2210139.39</v>
          </cell>
          <cell r="J136">
            <v>2.6</v>
          </cell>
        </row>
        <row r="137">
          <cell r="I137">
            <v>-109183.7</v>
          </cell>
          <cell r="J137">
            <v>2.6</v>
          </cell>
        </row>
        <row r="138">
          <cell r="I138">
            <v>0</v>
          </cell>
          <cell r="J138">
            <v>2.2000000000000002</v>
          </cell>
        </row>
        <row r="139">
          <cell r="I139">
            <v>-339678106.07999998</v>
          </cell>
          <cell r="J139">
            <v>2.2999999999999998</v>
          </cell>
        </row>
        <row r="140">
          <cell r="I140">
            <v>0</v>
          </cell>
          <cell r="J140">
            <v>2.2999999999999998</v>
          </cell>
        </row>
        <row r="141">
          <cell r="I141">
            <v>-2587921627.2199998</v>
          </cell>
          <cell r="J141">
            <v>3.1</v>
          </cell>
        </row>
        <row r="142">
          <cell r="I142">
            <v>-3666920706.1999998</v>
          </cell>
          <cell r="J142">
            <v>3.2</v>
          </cell>
        </row>
        <row r="143">
          <cell r="I143">
            <v>0</v>
          </cell>
          <cell r="J143" t="str">
            <v>*</v>
          </cell>
        </row>
        <row r="144">
          <cell r="I144">
            <v>-37866040</v>
          </cell>
          <cell r="J144">
            <v>4.2</v>
          </cell>
        </row>
        <row r="145">
          <cell r="I145">
            <v>-2852448.26</v>
          </cell>
          <cell r="J145">
            <v>4.2</v>
          </cell>
        </row>
        <row r="146">
          <cell r="I146">
            <v>-148038758.28</v>
          </cell>
          <cell r="J146">
            <v>4.4000000000000004</v>
          </cell>
        </row>
        <row r="147">
          <cell r="I147">
            <v>-2920872.59</v>
          </cell>
          <cell r="J147">
            <v>4.4000000000000004</v>
          </cell>
        </row>
        <row r="148">
          <cell r="I148">
            <v>-8723832.1799999997</v>
          </cell>
          <cell r="J148">
            <v>4.4000000000000004</v>
          </cell>
        </row>
        <row r="149">
          <cell r="I149">
            <v>-3544912986.0599999</v>
          </cell>
          <cell r="J149">
            <v>4.0999999999999996</v>
          </cell>
        </row>
        <row r="150">
          <cell r="I150">
            <v>-15251840.49</v>
          </cell>
          <cell r="J150">
            <v>4.4000000000000004</v>
          </cell>
        </row>
        <row r="151">
          <cell r="I151">
            <v>-58661592.5</v>
          </cell>
          <cell r="J151">
            <v>4.2</v>
          </cell>
        </row>
        <row r="152">
          <cell r="I152">
            <v>-29050800</v>
          </cell>
          <cell r="J152">
            <v>4.2</v>
          </cell>
        </row>
        <row r="153">
          <cell r="I153">
            <v>-46681980.719999999</v>
          </cell>
          <cell r="J153">
            <v>4.2</v>
          </cell>
        </row>
        <row r="154">
          <cell r="I154">
            <v>-1481217</v>
          </cell>
          <cell r="J154">
            <v>4.2</v>
          </cell>
        </row>
        <row r="155">
          <cell r="I155">
            <v>-2043549.8</v>
          </cell>
          <cell r="J155">
            <v>4.2</v>
          </cell>
        </row>
        <row r="156">
          <cell r="I156">
            <v>-297359743.26999998</v>
          </cell>
          <cell r="J156">
            <v>4.0999999999999996</v>
          </cell>
        </row>
        <row r="157">
          <cell r="I157">
            <v>-16521420</v>
          </cell>
          <cell r="J157">
            <v>4.2</v>
          </cell>
        </row>
        <row r="158">
          <cell r="I158">
            <v>-25693240.379999999</v>
          </cell>
          <cell r="J158">
            <v>4.2</v>
          </cell>
        </row>
        <row r="159">
          <cell r="I159">
            <v>-1468204.18</v>
          </cell>
          <cell r="J159">
            <v>4.2</v>
          </cell>
        </row>
        <row r="160">
          <cell r="I160">
            <v>-38288.25</v>
          </cell>
          <cell r="J160">
            <v>4.4000000000000004</v>
          </cell>
        </row>
        <row r="161">
          <cell r="I161">
            <v>-1676449</v>
          </cell>
          <cell r="J161">
            <v>4.3</v>
          </cell>
        </row>
        <row r="162">
          <cell r="I162">
            <v>-27332360</v>
          </cell>
          <cell r="J162">
            <v>4.2</v>
          </cell>
        </row>
        <row r="163">
          <cell r="I163">
            <v>-100877244.20999999</v>
          </cell>
          <cell r="J163">
            <v>4.2</v>
          </cell>
        </row>
        <row r="164">
          <cell r="I164">
            <v>-54053.8</v>
          </cell>
          <cell r="J164">
            <v>4.2</v>
          </cell>
        </row>
        <row r="165">
          <cell r="I165">
            <v>-4243450.13</v>
          </cell>
          <cell r="J165">
            <v>4.2</v>
          </cell>
        </row>
        <row r="166">
          <cell r="I166">
            <v>-1459657.62</v>
          </cell>
          <cell r="J166">
            <v>4.2</v>
          </cell>
        </row>
        <row r="167">
          <cell r="I167">
            <v>-3881080</v>
          </cell>
          <cell r="J167">
            <v>4.2</v>
          </cell>
        </row>
        <row r="168">
          <cell r="I168">
            <v>-36321104.390000001</v>
          </cell>
          <cell r="J168">
            <v>4.2</v>
          </cell>
        </row>
        <row r="169">
          <cell r="I169">
            <v>-16965200</v>
          </cell>
          <cell r="J169">
            <v>4.2</v>
          </cell>
        </row>
        <row r="170">
          <cell r="I170">
            <v>-440000</v>
          </cell>
          <cell r="J170">
            <v>4.2</v>
          </cell>
        </row>
        <row r="171">
          <cell r="I171">
            <v>-224000</v>
          </cell>
          <cell r="J171">
            <v>4.2</v>
          </cell>
        </row>
        <row r="172">
          <cell r="I172">
            <v>-457803.49</v>
          </cell>
          <cell r="J172">
            <v>4.2</v>
          </cell>
        </row>
        <row r="173">
          <cell r="I173">
            <v>-143500</v>
          </cell>
          <cell r="J173">
            <v>4.2</v>
          </cell>
        </row>
        <row r="174">
          <cell r="I174">
            <v>24407450.329999998</v>
          </cell>
          <cell r="J174">
            <v>4.2</v>
          </cell>
        </row>
        <row r="175">
          <cell r="I175">
            <v>-0.04</v>
          </cell>
          <cell r="J175">
            <v>4.4000000000000004</v>
          </cell>
        </row>
        <row r="176">
          <cell r="I176">
            <v>-6968.53</v>
          </cell>
          <cell r="J176">
            <v>4.4000000000000004</v>
          </cell>
        </row>
        <row r="177">
          <cell r="I177">
            <v>-500</v>
          </cell>
          <cell r="J177">
            <v>4.4000000000000004</v>
          </cell>
        </row>
        <row r="178">
          <cell r="I178">
            <v>-58774531.109999999</v>
          </cell>
          <cell r="J178">
            <v>4.4000000000000004</v>
          </cell>
        </row>
        <row r="179">
          <cell r="I179">
            <v>-3028884031.2800002</v>
          </cell>
          <cell r="J179">
            <v>4.3</v>
          </cell>
        </row>
        <row r="180">
          <cell r="I180">
            <v>11971995.99</v>
          </cell>
          <cell r="J180" t="str">
            <v>*</v>
          </cell>
        </row>
        <row r="181">
          <cell r="I181">
            <v>24842270</v>
          </cell>
          <cell r="J181">
            <v>5.0999999999999996</v>
          </cell>
        </row>
        <row r="182">
          <cell r="I182">
            <v>1466642095.71</v>
          </cell>
          <cell r="J182">
            <v>5.0999999999999996</v>
          </cell>
        </row>
        <row r="183">
          <cell r="I183">
            <v>150000</v>
          </cell>
          <cell r="J183">
            <v>5.0999999999999996</v>
          </cell>
        </row>
        <row r="184">
          <cell r="I184">
            <v>364369589.33999997</v>
          </cell>
          <cell r="J184">
            <v>5.0999999999999996</v>
          </cell>
        </row>
        <row r="185">
          <cell r="I185">
            <v>60000</v>
          </cell>
          <cell r="J185">
            <v>5.0999999999999996</v>
          </cell>
        </row>
        <row r="186">
          <cell r="I186">
            <v>25337438.949999999</v>
          </cell>
          <cell r="J186">
            <v>5.0999999999999996</v>
          </cell>
        </row>
        <row r="187">
          <cell r="I187">
            <v>87778367.340000004</v>
          </cell>
          <cell r="J187">
            <v>5.0999999999999996</v>
          </cell>
        </row>
        <row r="188">
          <cell r="I188">
            <v>460401334.93000001</v>
          </cell>
          <cell r="J188">
            <v>5.0999999999999996</v>
          </cell>
        </row>
        <row r="189">
          <cell r="I189">
            <v>170307124.03999999</v>
          </cell>
          <cell r="J189">
            <v>5.0999999999999996</v>
          </cell>
        </row>
        <row r="190">
          <cell r="I190">
            <v>71583243.329999998</v>
          </cell>
          <cell r="J190">
            <v>5.0999999999999996</v>
          </cell>
        </row>
        <row r="191">
          <cell r="I191">
            <v>6420600.9699999997</v>
          </cell>
          <cell r="J191">
            <v>5.0999999999999996</v>
          </cell>
        </row>
        <row r="192">
          <cell r="I192">
            <v>159544967.88</v>
          </cell>
          <cell r="J192">
            <v>5.0999999999999996</v>
          </cell>
        </row>
        <row r="193">
          <cell r="I193">
            <v>114089658.08</v>
          </cell>
          <cell r="J193">
            <v>5.0999999999999996</v>
          </cell>
        </row>
        <row r="194">
          <cell r="I194">
            <v>53434442.350000001</v>
          </cell>
          <cell r="J194">
            <v>5.0999999999999996</v>
          </cell>
        </row>
        <row r="195">
          <cell r="I195">
            <v>128797015</v>
          </cell>
          <cell r="J195">
            <v>5.0999999999999996</v>
          </cell>
        </row>
        <row r="196">
          <cell r="I196">
            <v>131709776.5</v>
          </cell>
          <cell r="J196">
            <v>5.0999999999999996</v>
          </cell>
        </row>
        <row r="197">
          <cell r="I197">
            <v>19315675.98</v>
          </cell>
          <cell r="J197">
            <v>5.0999999999999996</v>
          </cell>
        </row>
        <row r="198">
          <cell r="I198">
            <v>0</v>
          </cell>
          <cell r="J198">
            <v>5.0999999999999996</v>
          </cell>
        </row>
        <row r="199">
          <cell r="I199">
            <v>6230.7</v>
          </cell>
          <cell r="J199">
            <v>5.0999999999999996</v>
          </cell>
        </row>
        <row r="200">
          <cell r="I200">
            <v>5513.14</v>
          </cell>
          <cell r="J200">
            <v>5.0999999999999996</v>
          </cell>
        </row>
        <row r="201">
          <cell r="I201">
            <v>650.52</v>
          </cell>
          <cell r="J201">
            <v>5.0999999999999996</v>
          </cell>
        </row>
        <row r="202">
          <cell r="I202">
            <v>0</v>
          </cell>
          <cell r="J202">
            <v>5.0999999999999996</v>
          </cell>
        </row>
        <row r="203">
          <cell r="I203">
            <v>0</v>
          </cell>
          <cell r="J203">
            <v>5.0999999999999996</v>
          </cell>
        </row>
        <row r="204">
          <cell r="I204">
            <v>0</v>
          </cell>
          <cell r="J204">
            <v>5.5</v>
          </cell>
        </row>
        <row r="205">
          <cell r="I205">
            <v>8716.26</v>
          </cell>
          <cell r="J205">
            <v>5.3</v>
          </cell>
        </row>
        <row r="206">
          <cell r="I206">
            <v>45829697.32</v>
          </cell>
          <cell r="J206">
            <v>5.3</v>
          </cell>
        </row>
        <row r="207">
          <cell r="I207">
            <v>7679.24</v>
          </cell>
          <cell r="J207">
            <v>5.3</v>
          </cell>
        </row>
        <row r="208">
          <cell r="I208">
            <v>66038139.340000004</v>
          </cell>
          <cell r="J208">
            <v>5.3</v>
          </cell>
        </row>
        <row r="209">
          <cell r="I209">
            <v>70458914.129999995</v>
          </cell>
          <cell r="J209">
            <v>5.3</v>
          </cell>
        </row>
        <row r="210">
          <cell r="I210">
            <v>963677</v>
          </cell>
          <cell r="J210">
            <v>5.3</v>
          </cell>
        </row>
        <row r="211">
          <cell r="I211">
            <v>583944.01</v>
          </cell>
          <cell r="J211">
            <v>5.3</v>
          </cell>
        </row>
        <row r="212">
          <cell r="I212">
            <v>738115</v>
          </cell>
          <cell r="J212">
            <v>5.3</v>
          </cell>
        </row>
        <row r="213">
          <cell r="I213">
            <v>1905551.32</v>
          </cell>
          <cell r="J213">
            <v>5.5</v>
          </cell>
        </row>
        <row r="214">
          <cell r="I214">
            <v>957319.31</v>
          </cell>
          <cell r="J214">
            <v>5.3</v>
          </cell>
        </row>
        <row r="215">
          <cell r="I215">
            <v>525000</v>
          </cell>
          <cell r="J215">
            <v>5.0999999999999996</v>
          </cell>
        </row>
        <row r="216">
          <cell r="I216">
            <v>118299083.98999999</v>
          </cell>
          <cell r="J216">
            <v>5.0999999999999996</v>
          </cell>
        </row>
        <row r="217">
          <cell r="I217">
            <v>12340567</v>
          </cell>
          <cell r="J217">
            <v>5.0999999999999996</v>
          </cell>
        </row>
        <row r="218">
          <cell r="I218">
            <v>161100107.11000001</v>
          </cell>
          <cell r="J218">
            <v>5.5</v>
          </cell>
        </row>
        <row r="219">
          <cell r="I219">
            <v>783450.42</v>
          </cell>
          <cell r="J219">
            <v>5.5</v>
          </cell>
        </row>
        <row r="220">
          <cell r="I220">
            <v>7045112.5199999996</v>
          </cell>
          <cell r="J220">
            <v>5.5</v>
          </cell>
        </row>
        <row r="221">
          <cell r="I221">
            <v>4401437.6100000003</v>
          </cell>
          <cell r="J221">
            <v>5.5</v>
          </cell>
        </row>
        <row r="222">
          <cell r="I222">
            <v>15735002.59</v>
          </cell>
          <cell r="J222">
            <v>5.5</v>
          </cell>
        </row>
        <row r="223">
          <cell r="I223">
            <v>984717.44</v>
          </cell>
          <cell r="J223">
            <v>5.5</v>
          </cell>
        </row>
        <row r="224">
          <cell r="I224">
            <v>2843535.3599999999</v>
          </cell>
          <cell r="J224">
            <v>5.5</v>
          </cell>
        </row>
        <row r="225">
          <cell r="I225">
            <v>3424200</v>
          </cell>
          <cell r="J225">
            <v>5.5</v>
          </cell>
        </row>
        <row r="226">
          <cell r="I226">
            <v>18278844.190000001</v>
          </cell>
          <cell r="J226">
            <v>5.5</v>
          </cell>
        </row>
        <row r="227">
          <cell r="I227">
            <v>43705555.200000003</v>
          </cell>
          <cell r="J227">
            <v>5.5</v>
          </cell>
        </row>
        <row r="228">
          <cell r="I228">
            <v>1294583.31</v>
          </cell>
          <cell r="J228">
            <v>5.5</v>
          </cell>
        </row>
        <row r="229">
          <cell r="I229">
            <v>14774174.449999999</v>
          </cell>
          <cell r="J229">
            <v>5.5</v>
          </cell>
        </row>
        <row r="230">
          <cell r="I230">
            <v>17621147.82</v>
          </cell>
          <cell r="J230">
            <v>5.5</v>
          </cell>
        </row>
        <row r="231">
          <cell r="I231">
            <v>20845964.620000001</v>
          </cell>
          <cell r="J231">
            <v>5.5</v>
          </cell>
        </row>
        <row r="232">
          <cell r="I232">
            <v>18510807.030000001</v>
          </cell>
          <cell r="J232">
            <v>5.5</v>
          </cell>
        </row>
        <row r="233">
          <cell r="I233">
            <v>105938097.40000001</v>
          </cell>
          <cell r="J233">
            <v>5.5</v>
          </cell>
        </row>
        <row r="234">
          <cell r="I234">
            <v>22907538.829999998</v>
          </cell>
          <cell r="J234">
            <v>5.5</v>
          </cell>
        </row>
        <row r="235">
          <cell r="I235">
            <v>1247439.3600000001</v>
          </cell>
          <cell r="J235">
            <v>5.5</v>
          </cell>
        </row>
        <row r="236">
          <cell r="I236">
            <v>1622086.55</v>
          </cell>
          <cell r="J236">
            <v>5.5</v>
          </cell>
        </row>
        <row r="237">
          <cell r="I237">
            <v>9586383.7599999998</v>
          </cell>
          <cell r="J237">
            <v>5.5</v>
          </cell>
        </row>
        <row r="238">
          <cell r="I238">
            <v>9820773.8599999994</v>
          </cell>
          <cell r="J238">
            <v>5.5</v>
          </cell>
        </row>
        <row r="239">
          <cell r="I239">
            <v>131546.4</v>
          </cell>
          <cell r="J239">
            <v>5.5</v>
          </cell>
        </row>
        <row r="240">
          <cell r="I240">
            <v>9264727.4600000009</v>
          </cell>
          <cell r="J240">
            <v>5.5</v>
          </cell>
        </row>
        <row r="241">
          <cell r="I241">
            <v>321463.86</v>
          </cell>
          <cell r="J241">
            <v>5.5</v>
          </cell>
        </row>
        <row r="242">
          <cell r="I242">
            <v>244283.35</v>
          </cell>
          <cell r="J242">
            <v>5.5</v>
          </cell>
        </row>
        <row r="243">
          <cell r="I243">
            <v>212690</v>
          </cell>
          <cell r="J243">
            <v>5.5</v>
          </cell>
        </row>
        <row r="244">
          <cell r="I244">
            <v>41853280</v>
          </cell>
          <cell r="J244">
            <v>5.5</v>
          </cell>
        </row>
        <row r="245">
          <cell r="I245">
            <v>2758203.54</v>
          </cell>
          <cell r="J245">
            <v>5.6</v>
          </cell>
        </row>
        <row r="246">
          <cell r="I246">
            <v>10000</v>
          </cell>
          <cell r="J246">
            <v>5.5</v>
          </cell>
        </row>
        <row r="247">
          <cell r="I247">
            <v>12476858.119999999</v>
          </cell>
          <cell r="J247">
            <v>5.5</v>
          </cell>
        </row>
        <row r="248">
          <cell r="I248">
            <v>11765366.890000001</v>
          </cell>
          <cell r="J248">
            <v>5.5</v>
          </cell>
        </row>
        <row r="249">
          <cell r="I249">
            <v>64093093.619999997</v>
          </cell>
          <cell r="J249">
            <v>5.5</v>
          </cell>
        </row>
        <row r="250">
          <cell r="I250">
            <v>99543035.069999993</v>
          </cell>
          <cell r="J250">
            <v>5.5</v>
          </cell>
        </row>
        <row r="251">
          <cell r="I251">
            <v>18171319.219999999</v>
          </cell>
          <cell r="J251">
            <v>5.5</v>
          </cell>
        </row>
        <row r="252">
          <cell r="I252">
            <v>195721.86</v>
          </cell>
          <cell r="J252">
            <v>5.5</v>
          </cell>
        </row>
        <row r="253">
          <cell r="I253">
            <v>21344978.329999998</v>
          </cell>
          <cell r="J253">
            <v>5.5</v>
          </cell>
        </row>
        <row r="254">
          <cell r="I254">
            <v>16237556.539999999</v>
          </cell>
          <cell r="J254">
            <v>5.5</v>
          </cell>
        </row>
        <row r="255">
          <cell r="I255">
            <v>139100</v>
          </cell>
          <cell r="J255">
            <v>5.5</v>
          </cell>
        </row>
        <row r="256">
          <cell r="I256">
            <v>53100</v>
          </cell>
          <cell r="J256">
            <v>5.5</v>
          </cell>
        </row>
        <row r="257">
          <cell r="I257">
            <v>1453802.71</v>
          </cell>
          <cell r="J257">
            <v>5.5</v>
          </cell>
        </row>
        <row r="258">
          <cell r="I258">
            <v>65181196.840000004</v>
          </cell>
          <cell r="J258">
            <v>5.5</v>
          </cell>
        </row>
        <row r="259">
          <cell r="I259">
            <v>11813778.859999999</v>
          </cell>
          <cell r="J259">
            <v>5.5</v>
          </cell>
        </row>
        <row r="260">
          <cell r="I260">
            <v>4754865.6500000004</v>
          </cell>
          <cell r="J260">
            <v>5.3</v>
          </cell>
        </row>
        <row r="261">
          <cell r="I261">
            <v>356832</v>
          </cell>
          <cell r="J261">
            <v>5.3</v>
          </cell>
        </row>
        <row r="262">
          <cell r="I262">
            <v>64640.08</v>
          </cell>
          <cell r="J262">
            <v>5.3</v>
          </cell>
        </row>
        <row r="263">
          <cell r="I263">
            <v>563189</v>
          </cell>
          <cell r="J263">
            <v>5.3</v>
          </cell>
        </row>
        <row r="264">
          <cell r="I264">
            <v>42277.919999999998</v>
          </cell>
          <cell r="J264">
            <v>5.3</v>
          </cell>
        </row>
        <row r="265">
          <cell r="I265">
            <v>25078.35</v>
          </cell>
          <cell r="J265">
            <v>5.3</v>
          </cell>
        </row>
        <row r="266">
          <cell r="I266">
            <v>1572606.31</v>
          </cell>
          <cell r="J266">
            <v>5.3</v>
          </cell>
        </row>
        <row r="267">
          <cell r="I267">
            <v>2759380.43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</sheetNames>
    <sheetDataSet>
      <sheetData sheetId="0">
        <row r="23">
          <cell r="G23"/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377FF-93DA-40BD-88D7-5E5B61F69F20}">
  <sheetPr>
    <tabColor theme="9" tint="-0.499984740745262"/>
  </sheetPr>
  <dimension ref="B1:P369"/>
  <sheetViews>
    <sheetView showGridLines="0" tabSelected="1" zoomScale="120" zoomScaleNormal="120" workbookViewId="0">
      <selection activeCell="O46" sqref="O46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10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6909637480.6399994</v>
      </c>
      <c r="G7" s="4">
        <f>SUMIF('[1]Balanza 202409'!$J$3:$J$267,"1.1",'[1]Balanza 202409'!$I$3:$I$267)</f>
        <v>6909637480.6399994</v>
      </c>
      <c r="H7" s="4">
        <v>4536514596.1699991</v>
      </c>
      <c r="I7" s="4">
        <f>'[1]Notas 122023'!$O$205</f>
        <v>6376749705.5599995</v>
      </c>
      <c r="J7" s="4">
        <f>F7-I7</f>
        <v>532887775.07999992</v>
      </c>
      <c r="K7" s="4">
        <f>'[1]Notas 122023'!$Q$205</f>
        <v>4322775226.5699997</v>
      </c>
      <c r="L7" s="4">
        <f>H7-K7</f>
        <v>213739369.59999943</v>
      </c>
    </row>
    <row r="8" spans="2:13" customFormat="1" x14ac:dyDescent="0.25">
      <c r="B8">
        <v>1.2</v>
      </c>
      <c r="C8" s="12"/>
      <c r="D8" s="5" t="s">
        <v>10</v>
      </c>
      <c r="E8" s="6">
        <v>8</v>
      </c>
      <c r="F8" s="4">
        <v>284308872.00999999</v>
      </c>
      <c r="G8" s="4">
        <f>SUMIF('[1]Balanza 202409'!$J$3:$J$267,"1.2",'[1]Balanza 202409'!$I$3:$I$267)+1</f>
        <v>284308873.00999999</v>
      </c>
      <c r="H8" s="4">
        <v>82811119.609999999</v>
      </c>
      <c r="I8" s="4">
        <f>'[1]Notas 122023'!$O$213</f>
        <v>207165910.03</v>
      </c>
      <c r="J8" s="4">
        <f>F8-I8</f>
        <v>77142961.979999989</v>
      </c>
      <c r="K8" s="4">
        <f>'[1]Notas 122023'!$Q$213</f>
        <v>39342235</v>
      </c>
      <c r="L8" s="4">
        <f t="shared" ref="L8:L17" si="0">H8-K8</f>
        <v>43468884.609999999</v>
      </c>
    </row>
    <row r="9" spans="2:13" customFormat="1" hidden="1" x14ac:dyDescent="0.25">
      <c r="B9">
        <v>1.3</v>
      </c>
      <c r="C9" s="12"/>
      <c r="D9" s="5" t="s">
        <v>11</v>
      </c>
      <c r="E9" s="6">
        <v>4</v>
      </c>
      <c r="F9" s="4">
        <v>0</v>
      </c>
      <c r="G9" s="13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4">
        <v>7193946352.6499996</v>
      </c>
      <c r="G10" s="15"/>
      <c r="H10" s="14">
        <v>4619325715.7799988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B12">
        <v>1.5</v>
      </c>
      <c r="C12" s="12"/>
      <c r="D12" s="5" t="s">
        <v>14</v>
      </c>
      <c r="E12" s="6">
        <v>9</v>
      </c>
      <c r="F12" s="4">
        <v>307073613.76999998</v>
      </c>
      <c r="G12" s="4">
        <f>SUMIF('[1]Balanza 202409'!$J$3:$J$267,"1.5",'[1]Balanza 202409'!$I$3:$I$267)</f>
        <v>307073613.76999998</v>
      </c>
      <c r="H12" s="4">
        <v>307150946.00999999</v>
      </c>
      <c r="I12" s="4">
        <f>'[1]Notas 122023'!$O$253</f>
        <v>307073613.76999998</v>
      </c>
      <c r="J12" s="4">
        <f>F12-I12</f>
        <v>0</v>
      </c>
      <c r="K12" s="4">
        <f>'[1]Notas 122023'!$Q$253</f>
        <v>307150946</v>
      </c>
      <c r="L12" s="4">
        <f t="shared" si="0"/>
        <v>9.9999904632568359E-3</v>
      </c>
    </row>
    <row r="13" spans="2:13" customFormat="1" hidden="1" x14ac:dyDescent="0.25">
      <c r="B13">
        <v>1.6</v>
      </c>
      <c r="C13" s="12"/>
      <c r="D13" s="5" t="s">
        <v>15</v>
      </c>
      <c r="E13" s="6">
        <v>5</v>
      </c>
      <c r="F13" s="4">
        <v>0</v>
      </c>
      <c r="G13" s="13"/>
      <c r="H13" s="4">
        <v>0</v>
      </c>
      <c r="I13" s="4">
        <f>'[1]Notas 122023'!O251</f>
        <v>73613.77</v>
      </c>
      <c r="J13" s="4">
        <f>F13-I13</f>
        <v>-73613.77</v>
      </c>
      <c r="K13" s="4">
        <f>'[1]Notas 122023'!P251</f>
        <v>0</v>
      </c>
      <c r="L13" s="4">
        <f t="shared" si="0"/>
        <v>0</v>
      </c>
    </row>
    <row r="14" spans="2:13" customFormat="1" x14ac:dyDescent="0.25">
      <c r="B14">
        <v>1.7</v>
      </c>
      <c r="C14" s="12"/>
      <c r="D14" s="5" t="s">
        <v>16</v>
      </c>
      <c r="E14" s="6">
        <v>10</v>
      </c>
      <c r="F14" s="4">
        <v>34609844.009999998</v>
      </c>
      <c r="G14" s="4">
        <f>SUMIF('[1]Balanza 202409'!$J$3:$J$267,"1.7",'[1]Balanza 202409'!$I$3:$I$267)</f>
        <v>34609844.009999998</v>
      </c>
      <c r="H14" s="4">
        <v>34609844.009999998</v>
      </c>
      <c r="I14" s="4">
        <f>'[1]Notas 122023'!$O$265</f>
        <v>34609844.009999998</v>
      </c>
      <c r="J14" s="4">
        <f>F14-I14</f>
        <v>0</v>
      </c>
      <c r="K14" s="4">
        <f>'[1]Notas 122023'!$Q$265</f>
        <v>34609844.009999998</v>
      </c>
      <c r="L14" s="4">
        <f t="shared" si="0"/>
        <v>0</v>
      </c>
    </row>
    <row r="15" spans="2:13" customFormat="1" hidden="1" x14ac:dyDescent="0.25">
      <c r="B15" s="1">
        <v>1.8</v>
      </c>
      <c r="C15" s="12"/>
      <c r="D15" s="5" t="s">
        <v>17</v>
      </c>
      <c r="E15" s="6"/>
      <c r="F15" s="4">
        <v>0</v>
      </c>
      <c r="G15" s="13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2146296559.9300005</v>
      </c>
      <c r="G16" s="4">
        <f>SUMIF('[1]Balanza 202409'!$J$3:$J$267,"1.9",'[1]Balanza 202409'!$I$3:$I$267)</f>
        <v>2146296559.9300005</v>
      </c>
      <c r="H16" s="4">
        <v>2155296807.4699993</v>
      </c>
      <c r="I16" s="4">
        <f>'[1]Notas 122023'!$O$296</f>
        <v>2138776415.04</v>
      </c>
      <c r="J16" s="4">
        <f>F16-I16</f>
        <v>7520144.8900005817</v>
      </c>
      <c r="K16" s="4">
        <f>'[1]Notas 122023'!$Q$296</f>
        <v>2129884782</v>
      </c>
      <c r="L16" s="4">
        <f t="shared" si="0"/>
        <v>25412025.469999313</v>
      </c>
      <c r="M16" s="16"/>
    </row>
    <row r="17" spans="2:16" x14ac:dyDescent="0.25">
      <c r="B17" s="17">
        <v>1.1100000000000001</v>
      </c>
      <c r="D17" s="5" t="s">
        <v>19</v>
      </c>
      <c r="E17" s="6">
        <v>12</v>
      </c>
      <c r="F17" s="4">
        <v>138336668.72</v>
      </c>
      <c r="G17" s="4">
        <f>SUMIF('[1]Balanza 202409'!$J$3:$J$267,"1.11",'[1]Balanza 202409'!$I$3:$I$267)</f>
        <v>138336668.72</v>
      </c>
      <c r="H17" s="4">
        <v>286522239.38999999</v>
      </c>
      <c r="I17" s="4">
        <f>'[1]Notas 122023'!$O$311</f>
        <v>193777216.28</v>
      </c>
      <c r="J17" s="4">
        <f>F17-I17</f>
        <v>-55440547.560000002</v>
      </c>
      <c r="K17" s="4">
        <f>'[1]Notas 122023'!$Q$311</f>
        <v>324672179</v>
      </c>
      <c r="L17" s="4">
        <f t="shared" si="0"/>
        <v>-38149939.610000014</v>
      </c>
    </row>
    <row r="18" spans="2:16" customFormat="1" hidden="1" x14ac:dyDescent="0.25">
      <c r="B18">
        <v>1.1200000000000001</v>
      </c>
      <c r="C18" s="12"/>
      <c r="D18" s="18" t="s">
        <v>20</v>
      </c>
      <c r="E18" s="19">
        <v>20</v>
      </c>
      <c r="F18" s="4">
        <v>0</v>
      </c>
      <c r="G18" s="15"/>
      <c r="H18" s="4">
        <v>0</v>
      </c>
      <c r="I18" s="4" t="e">
        <f>'[1]Notas 122023'!#REF!</f>
        <v>#REF!</v>
      </c>
      <c r="J18" s="4" t="e">
        <f>F18-I18</f>
        <v>#REF!</v>
      </c>
      <c r="K18" s="4" t="e">
        <f>'[1]Notas 122023'!#REF!</f>
        <v>#REF!</v>
      </c>
      <c r="L18" s="4"/>
    </row>
    <row r="19" spans="2:16" x14ac:dyDescent="0.25">
      <c r="C19" s="7" t="s">
        <v>21</v>
      </c>
      <c r="F19" s="14">
        <v>2626316687.4300003</v>
      </c>
      <c r="G19" s="15"/>
      <c r="H19" s="14">
        <v>2783579836.8799992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9820263040.0799999</v>
      </c>
      <c r="G20" s="21"/>
      <c r="H20" s="20">
        <v>7402905552.6599979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5"/>
      <c r="G23" s="15"/>
      <c r="H23" s="15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189597307.20999998</v>
      </c>
      <c r="G24" s="4">
        <f>-SUMIF('[1]Balanza 202409'!$J$3:$J$267,"2.1",'[1]Balanza 202409'!$I$3:$I$267)-1</f>
        <v>189597306.20999998</v>
      </c>
      <c r="H24" s="4">
        <v>181286287.78</v>
      </c>
      <c r="I24" s="4">
        <f>'[1]Notas 122023'!$O$333</f>
        <v>13353021.669999998</v>
      </c>
      <c r="J24" s="4">
        <f t="shared" ref="J24:J25" si="1">F24-I24</f>
        <v>176244285.53999999</v>
      </c>
      <c r="K24" s="4">
        <f>'[1]Notas 122023'!$Q$333</f>
        <v>90761643</v>
      </c>
      <c r="L24" s="4">
        <f t="shared" ref="L24:L27" si="2">H24-K24</f>
        <v>90524644.780000001</v>
      </c>
      <c r="M24" s="16"/>
    </row>
    <row r="25" spans="2:16" customFormat="1" x14ac:dyDescent="0.25">
      <c r="B25">
        <v>2.2000000000000002</v>
      </c>
      <c r="C25" s="12"/>
      <c r="D25" s="5" t="s">
        <v>27</v>
      </c>
      <c r="E25" s="6">
        <v>14</v>
      </c>
      <c r="F25" s="4">
        <v>25170115.670000002</v>
      </c>
      <c r="G25" s="4">
        <f>-SUMIF('[1]Balanza 202409'!$J$3:$J$267,"2.2",'[1]Balanza 202409'!$I$3:$I$267)+1</f>
        <v>25170116.670000002</v>
      </c>
      <c r="H25" s="4">
        <v>88036082.890000001</v>
      </c>
      <c r="I25" s="4">
        <f>'[1]Notas 122023'!$O$342</f>
        <v>29420281.280000001</v>
      </c>
      <c r="J25" s="4">
        <f t="shared" si="1"/>
        <v>-4250165.6099999994</v>
      </c>
      <c r="K25" s="4">
        <f>'[1]Notas 122023'!$Q$342</f>
        <v>45817585</v>
      </c>
      <c r="L25" s="4">
        <f t="shared" si="2"/>
        <v>42218497.890000001</v>
      </c>
      <c r="M25" s="22"/>
    </row>
    <row r="26" spans="2:16" customFormat="1" x14ac:dyDescent="0.25">
      <c r="B26">
        <v>2.2999999999999998</v>
      </c>
      <c r="C26" s="12"/>
      <c r="D26" s="5" t="s">
        <v>28</v>
      </c>
      <c r="E26" s="6">
        <v>15</v>
      </c>
      <c r="F26" s="4">
        <v>339678106.07999998</v>
      </c>
      <c r="G26" s="4">
        <f>-SUMIF('[1]Balanza 202409'!$J$3:$J$267,"2.3",'[1]Balanza 202409'!$I$3:$I$267)+1</f>
        <v>339678107.07999998</v>
      </c>
      <c r="H26" s="4">
        <v>334319913.16000003</v>
      </c>
      <c r="I26" s="4">
        <f>'[1]Notas 122023'!$O$348</f>
        <v>563167725.07999992</v>
      </c>
      <c r="J26" s="4">
        <f>F26-I26</f>
        <v>-223489618.99999994</v>
      </c>
      <c r="K26" s="4">
        <f>'[1]Notas 122023'!$Q$348</f>
        <v>384944260</v>
      </c>
      <c r="L26" s="4">
        <f t="shared" si="2"/>
        <v>-50624346.839999974</v>
      </c>
    </row>
    <row r="27" spans="2:16" customFormat="1" x14ac:dyDescent="0.25">
      <c r="B27" s="1">
        <v>2.4</v>
      </c>
      <c r="C27" s="12"/>
      <c r="D27" s="5" t="s">
        <v>29</v>
      </c>
      <c r="E27" s="6">
        <v>16</v>
      </c>
      <c r="F27" s="4">
        <v>27464633.82</v>
      </c>
      <c r="G27" s="4">
        <f>-SUMIF('[1]Balanza 202409'!$J$3:$J$267,"2.4",'[1]Balanza 202409'!$I$3:$I$267)+1</f>
        <v>27464634.82</v>
      </c>
      <c r="H27" s="4">
        <v>10192230.73</v>
      </c>
      <c r="I27" s="4">
        <f>'[1]Notas 122023'!$O$356</f>
        <v>10698917.089999998</v>
      </c>
      <c r="J27" s="4">
        <f>F27-I27</f>
        <v>16765716.730000002</v>
      </c>
      <c r="K27" s="4">
        <f>'[1]Notas 122023'!$Q$356</f>
        <v>17348024</v>
      </c>
      <c r="L27" s="4">
        <f t="shared" si="2"/>
        <v>-7155793.2699999996</v>
      </c>
    </row>
    <row r="28" spans="2:16" x14ac:dyDescent="0.25">
      <c r="C28" s="7" t="s">
        <v>30</v>
      </c>
      <c r="F28" s="14">
        <v>581910162.78000009</v>
      </c>
      <c r="G28" s="15"/>
      <c r="H28" s="14">
        <v>613834513.56000006</v>
      </c>
      <c r="I28" s="4"/>
      <c r="J28" s="4"/>
      <c r="K28" s="4"/>
      <c r="L28" s="4"/>
    </row>
    <row r="29" spans="2:16" customFormat="1" x14ac:dyDescent="0.25">
      <c r="C29" s="23" t="s">
        <v>31</v>
      </c>
      <c r="D29" s="12"/>
      <c r="E29" s="6"/>
      <c r="F29" s="24"/>
      <c r="G29" s="24"/>
      <c r="H29" s="24"/>
      <c r="I29" s="4"/>
      <c r="J29" s="4"/>
      <c r="K29" s="4"/>
      <c r="L29" s="4"/>
    </row>
    <row r="30" spans="2:16" customFormat="1" x14ac:dyDescent="0.25">
      <c r="B30">
        <v>2.5</v>
      </c>
      <c r="C30" s="12"/>
      <c r="D30" s="5" t="s">
        <v>32</v>
      </c>
      <c r="E30" s="6">
        <v>17</v>
      </c>
      <c r="F30" s="4">
        <v>355203381.41000003</v>
      </c>
      <c r="G30" s="4">
        <f>-SUMIF('[1]Balanza 202409'!$J$3:$J$267,"2.5",'[1]Balanza 202409'!$I$3:$I$267)</f>
        <v>355203381.41000003</v>
      </c>
      <c r="H30" s="4">
        <v>226550867</v>
      </c>
      <c r="I30" s="4">
        <f>-SUMIF('[1]Balanza 202409'!$J$3:$J$267,"2.5",'[1]Balanza 202409'!$I$3:$I$267)</f>
        <v>355203381.41000003</v>
      </c>
      <c r="J30" s="4">
        <f>-SUMIF('[1]Balanza 202409'!$J$3:$J$267,"2.5",'[1]Balanza 202409'!$I$3:$I$267)</f>
        <v>355203381.41000003</v>
      </c>
      <c r="K30" s="4">
        <f>-SUMIF('[1]Balanza 202409'!$J$3:$J$267,"2.5",'[1]Balanza 202409'!$I$3:$I$267)</f>
        <v>355203381.41000003</v>
      </c>
      <c r="L30" s="4">
        <f>-SUMIF('[1]Balanza 202409'!$J$3:$J$267,"2.5",'[1]Balanza 202409'!$I$3:$I$267)</f>
        <v>355203381.41000003</v>
      </c>
      <c r="M30" s="25"/>
      <c r="P30" s="26"/>
    </row>
    <row r="31" spans="2:16" customFormat="1" x14ac:dyDescent="0.25">
      <c r="B31">
        <v>2.6</v>
      </c>
      <c r="C31" s="12"/>
      <c r="D31" s="5" t="s">
        <v>33</v>
      </c>
      <c r="E31" s="6">
        <v>18</v>
      </c>
      <c r="F31" s="4">
        <v>180756923.95999998</v>
      </c>
      <c r="G31" s="4">
        <f>-SUMIF('[1]Balanza 202409'!$J$3:$J$267,"2.6",'[1]Balanza 202409'!$I$3:$I$267)</f>
        <v>180756923.95999998</v>
      </c>
      <c r="H31" s="4">
        <v>41300121.430000007</v>
      </c>
      <c r="I31" s="4">
        <f>'[1]Notas 122023'!$O$382</f>
        <v>535579739.13</v>
      </c>
      <c r="J31" s="4">
        <f t="shared" ref="J31" si="3">F31-I31</f>
        <v>-354822815.17000002</v>
      </c>
      <c r="K31" s="4">
        <f>'[1]Notas 122023'!$Q$382</f>
        <v>41087286.57</v>
      </c>
      <c r="L31" s="4">
        <f t="shared" ref="L31" si="4">H31-K31</f>
        <v>212834.86000000685</v>
      </c>
    </row>
    <row r="32" spans="2:16" customFormat="1" x14ac:dyDescent="0.25">
      <c r="C32" s="23" t="s">
        <v>34</v>
      </c>
      <c r="D32" s="12"/>
      <c r="E32" s="6"/>
      <c r="F32" s="27">
        <v>535960305.37</v>
      </c>
      <c r="G32" s="28"/>
      <c r="H32" s="27">
        <v>267850988.43000001</v>
      </c>
      <c r="I32" s="4"/>
      <c r="J32" s="4"/>
      <c r="K32" s="4"/>
      <c r="L32" s="4"/>
    </row>
    <row r="33" spans="2:16" x14ac:dyDescent="0.25">
      <c r="C33" s="7" t="s">
        <v>35</v>
      </c>
      <c r="F33" s="14">
        <v>1117870468.1500001</v>
      </c>
      <c r="G33" s="21"/>
      <c r="H33" s="14">
        <v>881685501.99000001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9"/>
    </row>
    <row r="35" spans="2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3"/>
      <c r="D36" s="5" t="s">
        <v>37</v>
      </c>
      <c r="E36" s="6"/>
      <c r="F36" s="4">
        <v>2587921627.2199998</v>
      </c>
      <c r="G36" s="4">
        <f>-SUMIF('[1]Balanza 202409'!$J$3:$J$267,"3.1",'[1]Balanza 202409'!$I$3:$I$267)</f>
        <v>2587921627.2199998</v>
      </c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2"/>
      <c r="D37" s="5" t="s">
        <v>38</v>
      </c>
      <c r="E37" s="6"/>
      <c r="F37" s="4">
        <v>3666920706.1999998</v>
      </c>
      <c r="G37" s="4">
        <f>-SUMIF('[1]Balanza 202409'!$J$3:$J$267,"3.2",'[1]Balanza 202409'!$I$3:$I$267)</f>
        <v>3666920706.1999998</v>
      </c>
      <c r="H37" s="4">
        <v>2811437954.4299998</v>
      </c>
      <c r="I37" s="4"/>
      <c r="J37" s="4"/>
      <c r="K37" s="4"/>
      <c r="L37" s="4"/>
      <c r="M37" s="25"/>
    </row>
    <row r="38" spans="2:16" x14ac:dyDescent="0.25">
      <c r="D38" s="5" t="s">
        <v>39</v>
      </c>
      <c r="F38" s="4">
        <v>2447550238.5300016</v>
      </c>
      <c r="G38" s="4">
        <f>'[2] ERF-Rendimiento Financiero'!G23</f>
        <v>0</v>
      </c>
      <c r="H38" s="4">
        <v>1121860470.0500002</v>
      </c>
      <c r="I38" s="4"/>
      <c r="J38" s="4"/>
      <c r="K38" s="4"/>
      <c r="L38" s="4"/>
    </row>
    <row r="39" spans="2:16" x14ac:dyDescent="0.25">
      <c r="C39" s="7" t="s">
        <v>40</v>
      </c>
      <c r="F39" s="27">
        <v>8702392571.9500008</v>
      </c>
      <c r="G39" s="21"/>
      <c r="H39" s="27">
        <v>6521220050.6999998</v>
      </c>
      <c r="I39" s="4"/>
      <c r="J39" s="4"/>
      <c r="K39" s="4"/>
    </row>
    <row r="40" spans="2:16" ht="15.75" thickBot="1" x14ac:dyDescent="0.3">
      <c r="C40" s="7" t="s">
        <v>41</v>
      </c>
      <c r="F40" s="20">
        <v>9820263040.1000004</v>
      </c>
      <c r="G40" s="11"/>
      <c r="H40" s="20">
        <v>7402905552.6899996</v>
      </c>
      <c r="I40" s="4"/>
      <c r="J40" s="4"/>
      <c r="K40" s="4"/>
    </row>
    <row r="41" spans="2:16" ht="15.75" thickTop="1" x14ac:dyDescent="0.25">
      <c r="C41" s="7"/>
      <c r="F41" s="30"/>
      <c r="G41" s="11"/>
      <c r="H41" s="30"/>
      <c r="I41" s="4"/>
      <c r="J41" s="4"/>
      <c r="K41" s="4"/>
    </row>
    <row r="42" spans="2:16" x14ac:dyDescent="0.25">
      <c r="F42" s="31"/>
      <c r="H42" s="4"/>
    </row>
    <row r="43" spans="2:16" x14ac:dyDescent="0.25">
      <c r="F43" s="31"/>
    </row>
    <row r="44" spans="2:16" x14ac:dyDescent="0.25">
      <c r="F44" s="31"/>
    </row>
    <row r="64" hidden="1" x14ac:dyDescent="0.25"/>
    <row r="131" spans="3:3" x14ac:dyDescent="0.25">
      <c r="C131" s="5" t="s">
        <v>42</v>
      </c>
    </row>
    <row r="369" spans="3:3" ht="409.5" x14ac:dyDescent="0.25">
      <c r="C369" s="32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2024-12-09T14:37:11Z</dcterms:created>
  <dcterms:modified xsi:type="dcterms:W3CDTF">2024-12-09T14:38:56Z</dcterms:modified>
</cp:coreProperties>
</file>