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2. Febrero\Estados Financieros\Portal\"/>
    </mc:Choice>
  </mc:AlternateContent>
  <xr:revisionPtr revIDLastSave="0" documentId="8_{E8290541-BD8B-4C64-8E2A-B4E8CBA537B9}" xr6:coauthVersionLast="47" xr6:coauthVersionMax="47" xr10:uidLastSave="{00000000-0000-0000-0000-000000000000}"/>
  <bookViews>
    <workbookView xWindow="-120" yWindow="-120" windowWidth="29040" windowHeight="15840" xr2:uid="{4379E8E1-86F6-4EF9-AF14-45F5BE99DA11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K31" i="1"/>
  <c r="I31" i="1"/>
  <c r="L31" i="1"/>
  <c r="G31" i="1"/>
  <c r="J31" i="1"/>
  <c r="L30" i="1"/>
  <c r="K30" i="1"/>
  <c r="J30" i="1"/>
  <c r="I30" i="1"/>
  <c r="G30" i="1"/>
  <c r="K27" i="1"/>
  <c r="I27" i="1"/>
  <c r="L27" i="1"/>
  <c r="G27" i="1"/>
  <c r="J27" i="1"/>
  <c r="K26" i="1"/>
  <c r="I26" i="1"/>
  <c r="L26" i="1"/>
  <c r="G26" i="1"/>
  <c r="J26" i="1"/>
  <c r="K25" i="1"/>
  <c r="I25" i="1"/>
  <c r="L25" i="1"/>
  <c r="G25" i="1"/>
  <c r="J25" i="1"/>
  <c r="K24" i="1"/>
  <c r="I24" i="1"/>
  <c r="L24" i="1"/>
  <c r="G24" i="1"/>
  <c r="K18" i="1"/>
  <c r="I18" i="1"/>
  <c r="J18" i="1"/>
  <c r="K17" i="1"/>
  <c r="I17" i="1"/>
  <c r="L17" i="1"/>
  <c r="G17" i="1"/>
  <c r="J17" i="1"/>
  <c r="K16" i="1"/>
  <c r="L16" i="1" s="1"/>
  <c r="I16" i="1"/>
  <c r="G16" i="1"/>
  <c r="J16" i="1"/>
  <c r="L15" i="1"/>
  <c r="K14" i="1"/>
  <c r="I14" i="1"/>
  <c r="L14" i="1"/>
  <c r="G14" i="1"/>
  <c r="J14" i="1"/>
  <c r="L13" i="1"/>
  <c r="K13" i="1"/>
  <c r="I13" i="1"/>
  <c r="J13" i="1"/>
  <c r="K12" i="1"/>
  <c r="I12" i="1"/>
  <c r="G12" i="1"/>
  <c r="L9" i="1"/>
  <c r="K8" i="1"/>
  <c r="I8" i="1"/>
  <c r="L8" i="1"/>
  <c r="G8" i="1"/>
  <c r="J8" i="1"/>
  <c r="K7" i="1"/>
  <c r="I7" i="1"/>
  <c r="G7" i="1"/>
  <c r="J7" i="1"/>
  <c r="J12" i="1" l="1"/>
  <c r="L12" i="1"/>
  <c r="J24" i="1"/>
  <c r="L7" i="1"/>
</calcChain>
</file>

<file path=xl/sharedStrings.xml><?xml version="1.0" encoding="utf-8"?>
<sst xmlns="http://schemas.openxmlformats.org/spreadsheetml/2006/main" count="46" uniqueCount="44">
  <si>
    <t>Estado de Situación Financiera</t>
  </si>
  <si>
    <t>Al 29 de Febrero de 2024 y 2023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</si>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</sst>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442624-55F2-47DC-B859-25B294705FB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1135063</xdr:colOff>
      <xdr:row>41</xdr:row>
      <xdr:rowOff>127000</xdr:rowOff>
    </xdr:from>
    <xdr:to>
      <xdr:col>7</xdr:col>
      <xdr:colOff>476250</xdr:colOff>
      <xdr:row>49</xdr:row>
      <xdr:rowOff>174412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DBDE3F-A596-41B6-95CC-03CCE631DB5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5813" y="7207250"/>
          <a:ext cx="3341687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2.%20Febrero\Estados%20Financieros\Estados%20Financieros%20febrero%202024%20Definitivos.xlsx" TargetMode="External"/><Relationship Id="rId1" Type="http://schemas.openxmlformats.org/officeDocument/2006/relationships/externalLinkPath" Target="/DGA/2024/2.%20Febrero/Estados%20Financieros/Estados%20Financieros%20febrero%202024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Balanza 202402"/>
      <sheetName val="Balanza 202302"/>
      <sheetName val="Mov. AF"/>
      <sheetName val="Hoja1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6">
          <cell r="O316">
            <v>4530898771.1974001</v>
          </cell>
          <cell r="Q316">
            <v>2294076024.5700002</v>
          </cell>
        </row>
        <row r="324">
          <cell r="O324">
            <v>51912281.289999992</v>
          </cell>
          <cell r="Q324">
            <v>0</v>
          </cell>
        </row>
        <row r="365">
          <cell r="O365">
            <v>150946.01</v>
          </cell>
        </row>
        <row r="367">
          <cell r="O367">
            <v>307150946.00999999</v>
          </cell>
          <cell r="Q367">
            <v>0</v>
          </cell>
        </row>
        <row r="379">
          <cell r="O379">
            <v>34609844.009999998</v>
          </cell>
          <cell r="Q379">
            <v>0</v>
          </cell>
        </row>
        <row r="409">
          <cell r="O409">
            <v>1982030608.4900002</v>
          </cell>
          <cell r="Q409">
            <v>1566110828</v>
          </cell>
        </row>
        <row r="424">
          <cell r="O424">
            <v>181207128.44999999</v>
          </cell>
          <cell r="Q424">
            <v>1752116</v>
          </cell>
        </row>
        <row r="441">
          <cell r="O441">
            <v>4441780.03</v>
          </cell>
          <cell r="Q441">
            <v>-1</v>
          </cell>
        </row>
        <row r="451">
          <cell r="O451">
            <v>21121742.300000001</v>
          </cell>
          <cell r="Q451">
            <v>0</v>
          </cell>
        </row>
        <row r="456">
          <cell r="O456">
            <v>3903685452.4000001</v>
          </cell>
          <cell r="Q456">
            <v>-1</v>
          </cell>
        </row>
        <row r="464">
          <cell r="O464">
            <v>86872892.090000004</v>
          </cell>
          <cell r="Q464">
            <v>1</v>
          </cell>
        </row>
        <row r="487">
          <cell r="O487">
            <v>235898954.83999997</v>
          </cell>
          <cell r="Q487">
            <v>771439679.57000005</v>
          </cell>
        </row>
      </sheetData>
      <sheetData sheetId="9">
        <row r="3">
          <cell r="I3">
            <v>50000</v>
          </cell>
          <cell r="J3">
            <v>1.1000000000000001</v>
          </cell>
        </row>
        <row r="4">
          <cell r="I4">
            <v>10000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45000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30000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30000</v>
          </cell>
          <cell r="J32">
            <v>1.1000000000000001</v>
          </cell>
        </row>
        <row r="33">
          <cell r="I33">
            <v>10000</v>
          </cell>
          <cell r="J33">
            <v>1.1000000000000001</v>
          </cell>
        </row>
        <row r="34">
          <cell r="I34">
            <v>5000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1053487647.38</v>
          </cell>
          <cell r="J41">
            <v>1.1000000000000001</v>
          </cell>
        </row>
        <row r="42">
          <cell r="I42">
            <v>26473003</v>
          </cell>
          <cell r="J42">
            <v>1.1000000000000001</v>
          </cell>
        </row>
        <row r="43">
          <cell r="I43">
            <v>20295706.649999999</v>
          </cell>
          <cell r="J43">
            <v>1.1000000000000001</v>
          </cell>
        </row>
        <row r="44">
          <cell r="I44">
            <v>34900612.240000002</v>
          </cell>
          <cell r="J44">
            <v>1.1000000000000001</v>
          </cell>
        </row>
        <row r="45">
          <cell r="I45">
            <v>1254423.55</v>
          </cell>
          <cell r="J45">
            <v>1.1000000000000001</v>
          </cell>
        </row>
        <row r="46">
          <cell r="I46">
            <v>28297647.289999999</v>
          </cell>
          <cell r="J46">
            <v>1.1000000000000001</v>
          </cell>
        </row>
        <row r="47">
          <cell r="I47">
            <v>1648090404.55</v>
          </cell>
          <cell r="J47">
            <v>1.1000000000000001</v>
          </cell>
        </row>
        <row r="48">
          <cell r="I48">
            <v>162821.18</v>
          </cell>
          <cell r="J48">
            <v>1.1000000000000001</v>
          </cell>
        </row>
        <row r="49">
          <cell r="I49">
            <v>56907804.280000001</v>
          </cell>
          <cell r="J49">
            <v>1.1000000000000001</v>
          </cell>
        </row>
        <row r="50">
          <cell r="I50">
            <v>2119191792.8499999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18167877.390000001</v>
          </cell>
          <cell r="J52">
            <v>1.1000000000000001</v>
          </cell>
        </row>
        <row r="53">
          <cell r="I53">
            <v>122836707.26000001</v>
          </cell>
          <cell r="J53">
            <v>1.1000000000000001</v>
          </cell>
        </row>
        <row r="54">
          <cell r="I54">
            <v>27760528.949999999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3814645.29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150946.01</v>
          </cell>
          <cell r="J60">
            <v>1.5</v>
          </cell>
        </row>
        <row r="61">
          <cell r="I61">
            <v>956430.47</v>
          </cell>
          <cell r="J61">
            <v>1.2</v>
          </cell>
        </row>
        <row r="62">
          <cell r="I62">
            <v>14889974.74</v>
          </cell>
          <cell r="J62">
            <v>1.2</v>
          </cell>
        </row>
        <row r="63">
          <cell r="I63">
            <v>12325491.93</v>
          </cell>
          <cell r="J63">
            <v>1.2</v>
          </cell>
        </row>
        <row r="64">
          <cell r="I64">
            <v>790172.92</v>
          </cell>
          <cell r="J64">
            <v>1.2</v>
          </cell>
        </row>
        <row r="65">
          <cell r="I65">
            <v>10079656.02</v>
          </cell>
          <cell r="J65">
            <v>1.1100000000000001</v>
          </cell>
        </row>
        <row r="66">
          <cell r="I66">
            <v>1813165.76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419365551.80000001</v>
          </cell>
          <cell r="J71">
            <v>1.9</v>
          </cell>
        </row>
        <row r="72">
          <cell r="I72">
            <v>755781445.36000001</v>
          </cell>
          <cell r="J72">
            <v>1.9</v>
          </cell>
        </row>
        <row r="73">
          <cell r="I73">
            <v>2818038.83</v>
          </cell>
          <cell r="J73">
            <v>1.9</v>
          </cell>
        </row>
        <row r="74">
          <cell r="I74">
            <v>3375190.58</v>
          </cell>
          <cell r="J74">
            <v>1.9</v>
          </cell>
        </row>
        <row r="75">
          <cell r="I75">
            <v>452435553.31</v>
          </cell>
          <cell r="J75">
            <v>1.9</v>
          </cell>
        </row>
        <row r="76">
          <cell r="I76">
            <v>23303825.780000001</v>
          </cell>
          <cell r="J76">
            <v>1.9</v>
          </cell>
        </row>
        <row r="77">
          <cell r="I77">
            <v>332770896.66000003</v>
          </cell>
          <cell r="J77">
            <v>1.9</v>
          </cell>
        </row>
        <row r="78">
          <cell r="I78">
            <v>336052607.32999998</v>
          </cell>
          <cell r="J78">
            <v>1.9</v>
          </cell>
        </row>
        <row r="79">
          <cell r="I79">
            <v>117086396.56</v>
          </cell>
          <cell r="J79">
            <v>1.9</v>
          </cell>
        </row>
        <row r="80">
          <cell r="I80">
            <v>1149669053.6099999</v>
          </cell>
          <cell r="J80">
            <v>1.9</v>
          </cell>
        </row>
        <row r="81">
          <cell r="I81">
            <v>147306667.66999999</v>
          </cell>
          <cell r="J81">
            <v>1.9</v>
          </cell>
        </row>
        <row r="82">
          <cell r="I82">
            <v>-311553889.80000001</v>
          </cell>
          <cell r="J82">
            <v>1.9</v>
          </cell>
        </row>
        <row r="83">
          <cell r="I83">
            <v>-85370866.579999998</v>
          </cell>
          <cell r="J83">
            <v>1.9</v>
          </cell>
        </row>
        <row r="84">
          <cell r="I84">
            <v>-334074339.81999999</v>
          </cell>
          <cell r="J84">
            <v>1.9</v>
          </cell>
        </row>
        <row r="85">
          <cell r="I85">
            <v>-632486482.75</v>
          </cell>
          <cell r="J85">
            <v>1.9</v>
          </cell>
        </row>
        <row r="86">
          <cell r="I86">
            <v>-1976093.3</v>
          </cell>
          <cell r="J86">
            <v>1.9</v>
          </cell>
        </row>
        <row r="87">
          <cell r="I87">
            <v>-722429.8</v>
          </cell>
          <cell r="J87">
            <v>1.9</v>
          </cell>
        </row>
        <row r="88">
          <cell r="I88">
            <v>-309770065.23000002</v>
          </cell>
          <cell r="J88">
            <v>1.9</v>
          </cell>
        </row>
        <row r="89">
          <cell r="I89">
            <v>-13466175.949999999</v>
          </cell>
          <cell r="J89">
            <v>1.9</v>
          </cell>
        </row>
        <row r="90">
          <cell r="I90">
            <v>0</v>
          </cell>
          <cell r="J90">
            <v>1.9</v>
          </cell>
        </row>
        <row r="91">
          <cell r="I91">
            <v>1752116</v>
          </cell>
          <cell r="J91">
            <v>1.1100000000000001</v>
          </cell>
        </row>
        <row r="92">
          <cell r="I92">
            <v>42448628.740000002</v>
          </cell>
          <cell r="J92">
            <v>1.1100000000000001</v>
          </cell>
        </row>
        <row r="93">
          <cell r="I93">
            <v>179393962.69</v>
          </cell>
          <cell r="J93">
            <v>1.1100000000000001</v>
          </cell>
        </row>
        <row r="94">
          <cell r="I94">
            <v>0</v>
          </cell>
          <cell r="J94">
            <v>1.9</v>
          </cell>
        </row>
        <row r="95">
          <cell r="I95">
            <v>0</v>
          </cell>
          <cell r="J95">
            <v>1.2</v>
          </cell>
        </row>
        <row r="96">
          <cell r="I96">
            <v>-57310156.030000001</v>
          </cell>
          <cell r="J96">
            <v>2.4</v>
          </cell>
        </row>
        <row r="97">
          <cell r="I97">
            <v>40720309.229999997</v>
          </cell>
          <cell r="J97">
            <v>2.4</v>
          </cell>
        </row>
        <row r="98">
          <cell r="I98">
            <v>-83158.14</v>
          </cell>
          <cell r="J98">
            <v>2.1</v>
          </cell>
        </row>
        <row r="99">
          <cell r="I99">
            <v>-8631590.8200000003</v>
          </cell>
          <cell r="J99">
            <v>2.1</v>
          </cell>
        </row>
        <row r="100">
          <cell r="I100">
            <v>-15473.34</v>
          </cell>
          <cell r="J100">
            <v>2.4</v>
          </cell>
        </row>
        <row r="101">
          <cell r="I101">
            <v>-803312.08</v>
          </cell>
          <cell r="J101">
            <v>2.4</v>
          </cell>
        </row>
        <row r="102">
          <cell r="I102">
            <v>-78158142.129999995</v>
          </cell>
          <cell r="J102">
            <v>2.1</v>
          </cell>
        </row>
        <row r="103">
          <cell r="I103">
            <v>0</v>
          </cell>
          <cell r="J103">
            <v>2.1</v>
          </cell>
        </row>
        <row r="104">
          <cell r="I104">
            <v>-2832383</v>
          </cell>
          <cell r="J104">
            <v>2.1</v>
          </cell>
        </row>
        <row r="105">
          <cell r="I105">
            <v>-10085736.9</v>
          </cell>
          <cell r="J105">
            <v>2.1</v>
          </cell>
        </row>
        <row r="106">
          <cell r="I106">
            <v>0</v>
          </cell>
          <cell r="J106">
            <v>2.2000000000000002</v>
          </cell>
        </row>
        <row r="107">
          <cell r="I107">
            <v>-45914.16</v>
          </cell>
          <cell r="J107">
            <v>2.1</v>
          </cell>
        </row>
        <row r="108">
          <cell r="I108">
            <v>-100372.56</v>
          </cell>
          <cell r="J108">
            <v>2.1</v>
          </cell>
        </row>
        <row r="109">
          <cell r="I109">
            <v>-4320</v>
          </cell>
          <cell r="J109">
            <v>2.1</v>
          </cell>
        </row>
        <row r="110">
          <cell r="I110">
            <v>-473315.91</v>
          </cell>
          <cell r="J110">
            <v>2.2000000000000002</v>
          </cell>
        </row>
        <row r="111">
          <cell r="I111">
            <v>1754652.56</v>
          </cell>
          <cell r="J111">
            <v>2.2000000000000002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-19539073.039999999</v>
          </cell>
          <cell r="J113">
            <v>2.2000000000000002</v>
          </cell>
        </row>
        <row r="114">
          <cell r="I114">
            <v>-12539.17</v>
          </cell>
          <cell r="J114">
            <v>2.2000000000000002</v>
          </cell>
        </row>
        <row r="115">
          <cell r="I115">
            <v>-2138543.7200000002</v>
          </cell>
          <cell r="J115">
            <v>2.2000000000000002</v>
          </cell>
        </row>
        <row r="116">
          <cell r="I116">
            <v>590057.65</v>
          </cell>
          <cell r="J116">
            <v>2.2000000000000002</v>
          </cell>
        </row>
        <row r="117">
          <cell r="I117">
            <v>-33479.949999999997</v>
          </cell>
          <cell r="J117">
            <v>2.4</v>
          </cell>
        </row>
        <row r="118">
          <cell r="I118">
            <v>-702.24</v>
          </cell>
          <cell r="J118">
            <v>2.4</v>
          </cell>
        </row>
        <row r="119">
          <cell r="I119">
            <v>-5632145.7000000002</v>
          </cell>
          <cell r="J119">
            <v>2.4</v>
          </cell>
        </row>
        <row r="120">
          <cell r="I120">
            <v>-2342349.25</v>
          </cell>
          <cell r="J120">
            <v>2.2000000000000002</v>
          </cell>
        </row>
        <row r="121">
          <cell r="I121">
            <v>0</v>
          </cell>
          <cell r="J121">
            <v>2.2000000000000002</v>
          </cell>
        </row>
        <row r="122">
          <cell r="I122">
            <v>0</v>
          </cell>
          <cell r="J122">
            <v>2.2000000000000002</v>
          </cell>
        </row>
        <row r="123">
          <cell r="I123">
            <v>-5973164.71</v>
          </cell>
          <cell r="J123">
            <v>2.1</v>
          </cell>
        </row>
        <row r="124">
          <cell r="I124">
            <v>0</v>
          </cell>
          <cell r="J124">
            <v>2.6</v>
          </cell>
        </row>
        <row r="125">
          <cell r="I125">
            <v>-271382.53999999998</v>
          </cell>
          <cell r="J125">
            <v>2.6</v>
          </cell>
        </row>
        <row r="126">
          <cell r="I126">
            <v>-379910159.83999997</v>
          </cell>
          <cell r="J126">
            <v>2.5</v>
          </cell>
        </row>
        <row r="127">
          <cell r="I127">
            <v>-218403.57</v>
          </cell>
          <cell r="J127">
            <v>2.6</v>
          </cell>
        </row>
        <row r="128">
          <cell r="I128">
            <v>-18064750</v>
          </cell>
          <cell r="J128">
            <v>2.6</v>
          </cell>
        </row>
        <row r="129">
          <cell r="I129">
            <v>-103128.04</v>
          </cell>
          <cell r="J129">
            <v>2.6</v>
          </cell>
        </row>
        <row r="130">
          <cell r="I130">
            <v>-121894031.66</v>
          </cell>
          <cell r="J130">
            <v>2.6</v>
          </cell>
        </row>
        <row r="131">
          <cell r="I131">
            <v>-942675</v>
          </cell>
          <cell r="J131">
            <v>2.6</v>
          </cell>
        </row>
        <row r="132">
          <cell r="I132">
            <v>-32290521.120000001</v>
          </cell>
          <cell r="J132">
            <v>2.6</v>
          </cell>
        </row>
        <row r="133">
          <cell r="I133">
            <v>-2210139.39</v>
          </cell>
          <cell r="J133">
            <v>2.6</v>
          </cell>
        </row>
        <row r="134">
          <cell r="I134">
            <v>-109183.7</v>
          </cell>
          <cell r="J134">
            <v>2.6</v>
          </cell>
        </row>
        <row r="135">
          <cell r="I135">
            <v>0</v>
          </cell>
          <cell r="J135">
            <v>2.2000000000000002</v>
          </cell>
        </row>
        <row r="136">
          <cell r="I136">
            <v>-78130872.359999999</v>
          </cell>
          <cell r="J136">
            <v>2.2999999999999998</v>
          </cell>
        </row>
        <row r="137">
          <cell r="I137">
            <v>-86765534.609999999</v>
          </cell>
          <cell r="J137">
            <v>2.2999999999999998</v>
          </cell>
        </row>
        <row r="138">
          <cell r="I138">
            <v>-2587921627.2199998</v>
          </cell>
          <cell r="J138">
            <v>3.1</v>
          </cell>
        </row>
        <row r="139">
          <cell r="I139">
            <v>-3903685451.4000001</v>
          </cell>
          <cell r="J139">
            <v>3.2</v>
          </cell>
        </row>
        <row r="140">
          <cell r="I140">
            <v>0</v>
          </cell>
          <cell r="J140" t="str">
            <v>*</v>
          </cell>
        </row>
        <row r="141">
          <cell r="I141">
            <v>-7483040</v>
          </cell>
          <cell r="J141">
            <v>4.2</v>
          </cell>
        </row>
        <row r="142">
          <cell r="I142">
            <v>-1222317.3999999999</v>
          </cell>
          <cell r="J142">
            <v>4.2</v>
          </cell>
        </row>
        <row r="143">
          <cell r="I143">
            <v>-26489303.199999999</v>
          </cell>
          <cell r="J143">
            <v>4.4000000000000004</v>
          </cell>
        </row>
        <row r="144">
          <cell r="I144">
            <v>-397548.62</v>
          </cell>
          <cell r="J144">
            <v>4.4000000000000004</v>
          </cell>
        </row>
        <row r="145">
          <cell r="I145">
            <v>-719364128.40999997</v>
          </cell>
          <cell r="J145">
            <v>4.0999999999999996</v>
          </cell>
        </row>
        <row r="146">
          <cell r="I146">
            <v>-2325800.9700000002</v>
          </cell>
          <cell r="J146">
            <v>4.4000000000000004</v>
          </cell>
        </row>
        <row r="147">
          <cell r="I147">
            <v>-10872860</v>
          </cell>
          <cell r="J147">
            <v>4.2</v>
          </cell>
        </row>
        <row r="148">
          <cell r="I148">
            <v>-6337800</v>
          </cell>
          <cell r="J148">
            <v>4.2</v>
          </cell>
        </row>
        <row r="149">
          <cell r="I149">
            <v>-8499506</v>
          </cell>
          <cell r="J149">
            <v>4.2</v>
          </cell>
        </row>
        <row r="150">
          <cell r="I150">
            <v>-297675</v>
          </cell>
          <cell r="J150">
            <v>4.2</v>
          </cell>
        </row>
        <row r="151">
          <cell r="I151">
            <v>-245979</v>
          </cell>
          <cell r="J151">
            <v>4.2</v>
          </cell>
        </row>
        <row r="152">
          <cell r="I152">
            <v>-72584474.790000007</v>
          </cell>
          <cell r="J152">
            <v>4.0999999999999996</v>
          </cell>
        </row>
        <row r="153">
          <cell r="I153">
            <v>-4407720</v>
          </cell>
          <cell r="J153">
            <v>4.2</v>
          </cell>
        </row>
        <row r="154">
          <cell r="I154">
            <v>-4238994</v>
          </cell>
          <cell r="J154">
            <v>4.2</v>
          </cell>
        </row>
        <row r="155">
          <cell r="I155">
            <v>-768765.38</v>
          </cell>
          <cell r="J155">
            <v>4.2</v>
          </cell>
        </row>
        <row r="156">
          <cell r="I156">
            <v>-38288.25</v>
          </cell>
          <cell r="J156">
            <v>4.4000000000000004</v>
          </cell>
        </row>
        <row r="157">
          <cell r="I157">
            <v>-614954</v>
          </cell>
          <cell r="J157">
            <v>4.3</v>
          </cell>
        </row>
        <row r="158">
          <cell r="I158">
            <v>-3787230</v>
          </cell>
          <cell r="J158">
            <v>4.2</v>
          </cell>
        </row>
        <row r="159">
          <cell r="I159">
            <v>-19401209.030000001</v>
          </cell>
          <cell r="J159">
            <v>4.2</v>
          </cell>
        </row>
        <row r="160">
          <cell r="I160">
            <v>-12890</v>
          </cell>
          <cell r="J160">
            <v>4.2</v>
          </cell>
        </row>
        <row r="161">
          <cell r="I161">
            <v>-908028.19</v>
          </cell>
          <cell r="J161">
            <v>4.2</v>
          </cell>
        </row>
        <row r="162">
          <cell r="I162">
            <v>-306133.46999999997</v>
          </cell>
          <cell r="J162">
            <v>4.2</v>
          </cell>
        </row>
        <row r="163">
          <cell r="I163">
            <v>-915600</v>
          </cell>
          <cell r="J163">
            <v>4.2</v>
          </cell>
        </row>
        <row r="164">
          <cell r="I164">
            <v>-7052534.3899999997</v>
          </cell>
          <cell r="J164">
            <v>4.2</v>
          </cell>
        </row>
        <row r="165">
          <cell r="I165">
            <v>-3711400</v>
          </cell>
          <cell r="J165">
            <v>4.2</v>
          </cell>
        </row>
        <row r="166">
          <cell r="I166">
            <v>-80000</v>
          </cell>
          <cell r="J166">
            <v>4.2</v>
          </cell>
        </row>
        <row r="167">
          <cell r="I167">
            <v>-44000</v>
          </cell>
          <cell r="J167">
            <v>4.2</v>
          </cell>
        </row>
        <row r="168">
          <cell r="I168">
            <v>-31500</v>
          </cell>
          <cell r="J168">
            <v>4.2</v>
          </cell>
        </row>
        <row r="169">
          <cell r="I169">
            <v>2591207.83</v>
          </cell>
          <cell r="J169">
            <v>4.2</v>
          </cell>
        </row>
        <row r="170">
          <cell r="I170">
            <v>-2096.6799999999998</v>
          </cell>
          <cell r="J170">
            <v>4.4000000000000004</v>
          </cell>
        </row>
        <row r="171">
          <cell r="I171">
            <v>-10127455.93</v>
          </cell>
          <cell r="J171">
            <v>4.4000000000000004</v>
          </cell>
        </row>
        <row r="172">
          <cell r="I172">
            <v>-774226339.77999997</v>
          </cell>
          <cell r="J172">
            <v>4.3</v>
          </cell>
        </row>
        <row r="173">
          <cell r="I173">
            <v>-2700060.51</v>
          </cell>
          <cell r="J173" t="str">
            <v>*</v>
          </cell>
        </row>
        <row r="174">
          <cell r="I174">
            <v>6665622</v>
          </cell>
          <cell r="J174">
            <v>5.0999999999999996</v>
          </cell>
        </row>
        <row r="175">
          <cell r="I175">
            <v>329172649.00999999</v>
          </cell>
          <cell r="J175">
            <v>5.0999999999999996</v>
          </cell>
        </row>
        <row r="176">
          <cell r="I176">
            <v>79150626.819999993</v>
          </cell>
          <cell r="J176">
            <v>5.0999999999999996</v>
          </cell>
        </row>
        <row r="177">
          <cell r="I177">
            <v>5783897.2199999997</v>
          </cell>
          <cell r="J177">
            <v>5.0999999999999996</v>
          </cell>
        </row>
        <row r="178">
          <cell r="I178">
            <v>19263627</v>
          </cell>
          <cell r="J178">
            <v>5.0999999999999996</v>
          </cell>
        </row>
        <row r="179">
          <cell r="I179">
            <v>131793582.86</v>
          </cell>
          <cell r="J179">
            <v>5.0999999999999996</v>
          </cell>
        </row>
        <row r="180">
          <cell r="I180">
            <v>39101436.18</v>
          </cell>
          <cell r="J180">
            <v>5.0999999999999996</v>
          </cell>
        </row>
        <row r="181">
          <cell r="I181">
            <v>13805903.189999999</v>
          </cell>
          <cell r="J181">
            <v>5.0999999999999996</v>
          </cell>
        </row>
        <row r="182">
          <cell r="I182">
            <v>1229467.06</v>
          </cell>
          <cell r="J182">
            <v>5.0999999999999996</v>
          </cell>
        </row>
        <row r="183">
          <cell r="I183">
            <v>39065436.18</v>
          </cell>
          <cell r="J183">
            <v>5.0999999999999996</v>
          </cell>
        </row>
        <row r="184">
          <cell r="I184">
            <v>16766895.800000001</v>
          </cell>
          <cell r="J184">
            <v>5.0999999999999996</v>
          </cell>
        </row>
        <row r="185">
          <cell r="I185">
            <v>7398400.4699999997</v>
          </cell>
          <cell r="J185">
            <v>5.0999999999999996</v>
          </cell>
        </row>
        <row r="186">
          <cell r="I186">
            <v>28776651.75</v>
          </cell>
          <cell r="J186">
            <v>5.0999999999999996</v>
          </cell>
        </row>
        <row r="187">
          <cell r="I187">
            <v>29448761.52</v>
          </cell>
          <cell r="J187">
            <v>5.0999999999999996</v>
          </cell>
        </row>
        <row r="188">
          <cell r="I188">
            <v>4309069.7300000004</v>
          </cell>
          <cell r="J188">
            <v>5.0999999999999996</v>
          </cell>
        </row>
        <row r="189">
          <cell r="I189">
            <v>5145.45</v>
          </cell>
          <cell r="J189">
            <v>5.3</v>
          </cell>
        </row>
        <row r="190">
          <cell r="I190">
            <v>9821092.0700000003</v>
          </cell>
          <cell r="J190">
            <v>5.3</v>
          </cell>
        </row>
        <row r="191">
          <cell r="I191">
            <v>451.34</v>
          </cell>
          <cell r="J191">
            <v>5.3</v>
          </cell>
        </row>
        <row r="192">
          <cell r="I192">
            <v>15352191.550000001</v>
          </cell>
          <cell r="J192">
            <v>5.3</v>
          </cell>
        </row>
        <row r="193">
          <cell r="I193">
            <v>17216774.760000002</v>
          </cell>
          <cell r="J193">
            <v>5.3</v>
          </cell>
        </row>
        <row r="194">
          <cell r="I194">
            <v>152190</v>
          </cell>
          <cell r="J194">
            <v>5.3</v>
          </cell>
        </row>
        <row r="195">
          <cell r="I195">
            <v>159911.01</v>
          </cell>
          <cell r="J195">
            <v>5.3</v>
          </cell>
        </row>
        <row r="196">
          <cell r="I196">
            <v>104205</v>
          </cell>
          <cell r="J196">
            <v>5.3</v>
          </cell>
        </row>
        <row r="197">
          <cell r="I197">
            <v>356560.6</v>
          </cell>
          <cell r="J197">
            <v>5.5</v>
          </cell>
        </row>
        <row r="198">
          <cell r="I198">
            <v>45940</v>
          </cell>
          <cell r="J198">
            <v>5.3</v>
          </cell>
        </row>
        <row r="199">
          <cell r="I199">
            <v>150000</v>
          </cell>
          <cell r="J199">
            <v>5.0999999999999996</v>
          </cell>
        </row>
        <row r="200">
          <cell r="I200">
            <v>26000890.649999999</v>
          </cell>
          <cell r="J200">
            <v>5.0999999999999996</v>
          </cell>
        </row>
        <row r="201">
          <cell r="I201">
            <v>1861880.57</v>
          </cell>
          <cell r="J201">
            <v>5.0999999999999996</v>
          </cell>
        </row>
        <row r="202">
          <cell r="I202">
            <v>28177951.550000001</v>
          </cell>
          <cell r="J202">
            <v>5.5</v>
          </cell>
        </row>
        <row r="203">
          <cell r="I203">
            <v>784169</v>
          </cell>
          <cell r="J203">
            <v>5.5</v>
          </cell>
        </row>
        <row r="204">
          <cell r="I204">
            <v>433174.46</v>
          </cell>
          <cell r="J204">
            <v>5.5</v>
          </cell>
        </row>
        <row r="205">
          <cell r="I205">
            <v>8119764.0800000001</v>
          </cell>
          <cell r="J205">
            <v>5.5</v>
          </cell>
        </row>
        <row r="206">
          <cell r="I206">
            <v>307500</v>
          </cell>
          <cell r="J206">
            <v>5.5</v>
          </cell>
        </row>
        <row r="207">
          <cell r="I207">
            <v>890880.02</v>
          </cell>
          <cell r="J207">
            <v>5.5</v>
          </cell>
        </row>
        <row r="208">
          <cell r="I208">
            <v>607140</v>
          </cell>
          <cell r="J208">
            <v>5.5</v>
          </cell>
        </row>
        <row r="209">
          <cell r="I209">
            <v>2656852.6800000002</v>
          </cell>
          <cell r="J209">
            <v>5.5</v>
          </cell>
        </row>
        <row r="210">
          <cell r="I210">
            <v>11148002.25</v>
          </cell>
          <cell r="J210">
            <v>5.5</v>
          </cell>
        </row>
        <row r="211">
          <cell r="I211">
            <v>602600</v>
          </cell>
          <cell r="J211">
            <v>5.5</v>
          </cell>
        </row>
        <row r="212">
          <cell r="I212">
            <v>5498144.7999999998</v>
          </cell>
          <cell r="J212">
            <v>5.5</v>
          </cell>
        </row>
        <row r="213">
          <cell r="I213">
            <v>5955989.8799999999</v>
          </cell>
          <cell r="J213">
            <v>5.5</v>
          </cell>
        </row>
        <row r="214">
          <cell r="I214">
            <v>5093546.74</v>
          </cell>
          <cell r="J214">
            <v>5.5</v>
          </cell>
        </row>
        <row r="215">
          <cell r="I215">
            <v>19051065.120000001</v>
          </cell>
          <cell r="J215">
            <v>5.5</v>
          </cell>
        </row>
        <row r="216">
          <cell r="I216">
            <v>3099248.11</v>
          </cell>
          <cell r="J216">
            <v>5.5</v>
          </cell>
        </row>
        <row r="217">
          <cell r="I217">
            <v>259600</v>
          </cell>
          <cell r="J217">
            <v>5.5</v>
          </cell>
        </row>
        <row r="218">
          <cell r="I218">
            <v>1547086.55</v>
          </cell>
          <cell r="J218">
            <v>5.5</v>
          </cell>
        </row>
        <row r="219">
          <cell r="I219">
            <v>303709.58</v>
          </cell>
          <cell r="J219">
            <v>5.5</v>
          </cell>
        </row>
        <row r="220">
          <cell r="I220">
            <v>3205835.05</v>
          </cell>
          <cell r="J220">
            <v>5.5</v>
          </cell>
        </row>
        <row r="221">
          <cell r="I221">
            <v>1269512.17</v>
          </cell>
          <cell r="J221">
            <v>5.5</v>
          </cell>
        </row>
        <row r="222">
          <cell r="I222">
            <v>944</v>
          </cell>
          <cell r="J222">
            <v>5.5</v>
          </cell>
        </row>
        <row r="223">
          <cell r="I223">
            <v>175490.12</v>
          </cell>
          <cell r="J223">
            <v>5.6</v>
          </cell>
        </row>
        <row r="224">
          <cell r="I224">
            <v>2746402</v>
          </cell>
          <cell r="J224">
            <v>5.5</v>
          </cell>
        </row>
        <row r="225">
          <cell r="I225">
            <v>2054659.98</v>
          </cell>
          <cell r="J225">
            <v>5.5</v>
          </cell>
        </row>
        <row r="226">
          <cell r="I226">
            <v>37185193.719999999</v>
          </cell>
          <cell r="J226">
            <v>5.5</v>
          </cell>
        </row>
        <row r="227">
          <cell r="I227">
            <v>13973240</v>
          </cell>
          <cell r="J227">
            <v>5.5</v>
          </cell>
        </row>
        <row r="228">
          <cell r="I228">
            <v>2744852.3</v>
          </cell>
          <cell r="J228">
            <v>5.5</v>
          </cell>
        </row>
        <row r="229">
          <cell r="I229">
            <v>5892.85</v>
          </cell>
          <cell r="J229">
            <v>5.5</v>
          </cell>
        </row>
        <row r="230">
          <cell r="I230">
            <v>103607.76</v>
          </cell>
          <cell r="J230">
            <v>5.5</v>
          </cell>
        </row>
        <row r="231">
          <cell r="I231">
            <v>4263476.0599999996</v>
          </cell>
          <cell r="J231">
            <v>5.5</v>
          </cell>
        </row>
        <row r="232">
          <cell r="I232">
            <v>19399.990000000002</v>
          </cell>
          <cell r="J232">
            <v>5.5</v>
          </cell>
        </row>
        <row r="233">
          <cell r="I233">
            <v>6730687.0899999999</v>
          </cell>
          <cell r="J233">
            <v>5.5</v>
          </cell>
        </row>
        <row r="234">
          <cell r="I234">
            <v>4988708.42</v>
          </cell>
          <cell r="J234">
            <v>5.5</v>
          </cell>
        </row>
        <row r="235">
          <cell r="I235">
            <v>1532297.48</v>
          </cell>
          <cell r="J235">
            <v>5.3</v>
          </cell>
        </row>
        <row r="236">
          <cell r="I236">
            <v>3009</v>
          </cell>
          <cell r="J236">
            <v>5.3</v>
          </cell>
        </row>
        <row r="237">
          <cell r="I237">
            <v>4800</v>
          </cell>
          <cell r="J237">
            <v>5.3</v>
          </cell>
        </row>
        <row r="238">
          <cell r="I238">
            <v>79012.800000000003</v>
          </cell>
          <cell r="J238">
            <v>5.3</v>
          </cell>
        </row>
        <row r="239">
          <cell r="I239">
            <v>239617.57</v>
          </cell>
          <cell r="J239">
            <v>5.3</v>
          </cell>
        </row>
        <row r="240">
          <cell r="I240">
            <v>1065396.28</v>
          </cell>
          <cell r="J240">
            <v>5.3</v>
          </cell>
        </row>
        <row r="241">
          <cell r="I241">
            <v>2024522.01</v>
          </cell>
          <cell r="J241">
            <v>5.3</v>
          </cell>
        </row>
        <row r="242">
          <cell r="I242">
            <v>171432.04</v>
          </cell>
          <cell r="J242">
            <v>5.3</v>
          </cell>
        </row>
        <row r="243">
          <cell r="I243">
            <v>259523.75</v>
          </cell>
          <cell r="J243">
            <v>5.3</v>
          </cell>
        </row>
        <row r="244">
          <cell r="I244">
            <v>140215.14000000001</v>
          </cell>
          <cell r="J244">
            <v>5.3</v>
          </cell>
        </row>
        <row r="245">
          <cell r="I245">
            <v>8466391.8000000007</v>
          </cell>
          <cell r="J245">
            <v>5.3</v>
          </cell>
        </row>
        <row r="246">
          <cell r="I246">
            <v>2257151.7999999998</v>
          </cell>
          <cell r="J246">
            <v>5.3</v>
          </cell>
        </row>
        <row r="247">
          <cell r="I247">
            <v>2000</v>
          </cell>
          <cell r="J247">
            <v>5.3</v>
          </cell>
        </row>
        <row r="248">
          <cell r="I248">
            <v>1907.09</v>
          </cell>
          <cell r="J248">
            <v>5.3</v>
          </cell>
        </row>
        <row r="249">
          <cell r="I249">
            <v>2996.85</v>
          </cell>
          <cell r="J249">
            <v>5.3</v>
          </cell>
        </row>
        <row r="250">
          <cell r="I250">
            <v>595</v>
          </cell>
          <cell r="J250">
            <v>5.3</v>
          </cell>
        </row>
        <row r="251">
          <cell r="I251">
            <v>621921.81000000006</v>
          </cell>
          <cell r="J251">
            <v>5.3</v>
          </cell>
        </row>
        <row r="252">
          <cell r="I252">
            <v>1905390.62</v>
          </cell>
          <cell r="J252">
            <v>5.3</v>
          </cell>
        </row>
        <row r="253">
          <cell r="I253">
            <v>264184.34000000003</v>
          </cell>
          <cell r="J253">
            <v>5.3</v>
          </cell>
        </row>
        <row r="254">
          <cell r="I254">
            <v>15699.9</v>
          </cell>
          <cell r="J254">
            <v>5.3</v>
          </cell>
        </row>
        <row r="255">
          <cell r="I255">
            <v>60</v>
          </cell>
          <cell r="J255">
            <v>5.3</v>
          </cell>
        </row>
        <row r="256">
          <cell r="I256">
            <v>110731.2</v>
          </cell>
          <cell r="J256">
            <v>5.3</v>
          </cell>
        </row>
        <row r="257">
          <cell r="I257">
            <v>116176.9</v>
          </cell>
          <cell r="J257">
            <v>5.3</v>
          </cell>
        </row>
        <row r="258">
          <cell r="I258">
            <v>14750</v>
          </cell>
          <cell r="J258">
            <v>5.3</v>
          </cell>
        </row>
        <row r="259">
          <cell r="I259">
            <v>21960.880000000001</v>
          </cell>
          <cell r="J259">
            <v>5.3</v>
          </cell>
        </row>
        <row r="260">
          <cell r="I260">
            <v>59932.94</v>
          </cell>
          <cell r="J260">
            <v>5.3</v>
          </cell>
        </row>
        <row r="261">
          <cell r="I261">
            <v>719.8</v>
          </cell>
          <cell r="J261">
            <v>5.3</v>
          </cell>
        </row>
        <row r="262">
          <cell r="I262">
            <v>2000000</v>
          </cell>
          <cell r="J262">
            <v>5.3</v>
          </cell>
        </row>
        <row r="263">
          <cell r="I263">
            <v>888765.24</v>
          </cell>
          <cell r="J263">
            <v>5.3</v>
          </cell>
        </row>
        <row r="264">
          <cell r="I264">
            <v>818471.69</v>
          </cell>
          <cell r="J264">
            <v>5.3</v>
          </cell>
        </row>
        <row r="265">
          <cell r="I265">
            <v>33357.160000000003</v>
          </cell>
          <cell r="J265">
            <v>5.3</v>
          </cell>
        </row>
        <row r="266">
          <cell r="I266">
            <v>78190.06</v>
          </cell>
          <cell r="J266">
            <v>5.3</v>
          </cell>
        </row>
        <row r="267">
          <cell r="I267">
            <v>77388.42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017F6-CA08-4AF4-B9A6-CE7720A5D735}">
  <sheetPr>
    <tabColor theme="9" tint="-0.499984740745262"/>
  </sheetPr>
  <dimension ref="B1:P369"/>
  <sheetViews>
    <sheetView showGridLines="0" tabSelected="1" topLeftCell="A31" zoomScale="120" zoomScaleNormal="120" workbookViewId="0">
      <selection activeCell="D43" sqref="D43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2024</v>
      </c>
      <c r="G5" s="10"/>
      <c r="H5" s="9">
        <v>2023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1"/>
      <c r="G6" s="11"/>
      <c r="H6" s="11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5131229851.1899996</v>
      </c>
      <c r="G7" s="4">
        <f>SUMIF('[1]Balanza 202402'!$J$3:$J$267,"1.1",'[1]Balanza 202402'!$I$3:$I$267)</f>
        <v>5131229851.1899996</v>
      </c>
      <c r="H7" s="4">
        <v>3898750223.8099999</v>
      </c>
      <c r="I7" s="4">
        <f>'[1]Notas 122023'!$O$316</f>
        <v>4530898771.1974001</v>
      </c>
      <c r="J7" s="4">
        <f>F7-I7</f>
        <v>600331079.99259949</v>
      </c>
      <c r="K7" s="4">
        <f>'[1]Notas 122023'!$Q$316</f>
        <v>2294076024.5700002</v>
      </c>
      <c r="L7" s="4">
        <f>H7-K7</f>
        <v>1604674199.2399998</v>
      </c>
    </row>
    <row r="8" spans="2:13" customFormat="1" x14ac:dyDescent="0.25">
      <c r="B8">
        <v>1.2</v>
      </c>
      <c r="C8" s="12"/>
      <c r="D8" s="5" t="s">
        <v>10</v>
      </c>
      <c r="E8" s="6">
        <v>8</v>
      </c>
      <c r="F8" s="4">
        <v>58535764.769999996</v>
      </c>
      <c r="G8" s="4">
        <f>SUMIF('[1]Balanza 202402'!$J$3:$J$267,"1.2",'[1]Balanza 202402'!$I$3:$I$267)+1</f>
        <v>58535765.769999996</v>
      </c>
      <c r="H8" s="4">
        <v>54014459.299999997</v>
      </c>
      <c r="I8" s="4">
        <f>'[1]Notas 122023'!$O$324</f>
        <v>51912281.289999992</v>
      </c>
      <c r="J8" s="4">
        <f>F8-I8</f>
        <v>6623483.4800000042</v>
      </c>
      <c r="K8" s="4">
        <f>'[1]Notas 122023'!$Q$324</f>
        <v>0</v>
      </c>
      <c r="L8" s="4">
        <f t="shared" ref="L8:L17" si="0">H8-K8</f>
        <v>54014459.299999997</v>
      </c>
    </row>
    <row r="9" spans="2:13" customFormat="1" hidden="1" x14ac:dyDescent="0.25">
      <c r="B9">
        <v>1.3</v>
      </c>
      <c r="C9" s="12"/>
      <c r="D9" s="5" t="s">
        <v>11</v>
      </c>
      <c r="E9" s="6">
        <v>4</v>
      </c>
      <c r="F9" s="4">
        <v>0</v>
      </c>
      <c r="G9" s="13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4">
        <v>5189765615.96</v>
      </c>
      <c r="G10" s="15"/>
      <c r="H10" s="14">
        <v>3952764683.1100001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B12">
        <v>1.5</v>
      </c>
      <c r="C12" s="12"/>
      <c r="D12" s="5" t="s">
        <v>14</v>
      </c>
      <c r="E12" s="6">
        <v>9</v>
      </c>
      <c r="F12" s="4">
        <v>310965591.30000001</v>
      </c>
      <c r="G12" s="4">
        <f>SUMIF('[1]Balanza 202402'!$J$3:$J$267,"1.5",'[1]Balanza 202402'!$I$3:$I$267)</f>
        <v>310965591.30000001</v>
      </c>
      <c r="H12" s="4">
        <v>307150946.00999999</v>
      </c>
      <c r="I12" s="4">
        <f>'[1]Notas 122023'!$O$367</f>
        <v>307150946.00999999</v>
      </c>
      <c r="J12" s="4">
        <f>F12-I12</f>
        <v>3814645.2900000215</v>
      </c>
      <c r="K12" s="4">
        <f>'[1]Notas 122023'!$Q$367</f>
        <v>0</v>
      </c>
      <c r="L12" s="4">
        <f t="shared" si="0"/>
        <v>307150946.00999999</v>
      </c>
    </row>
    <row r="13" spans="2:13" customFormat="1" hidden="1" x14ac:dyDescent="0.25">
      <c r="B13">
        <v>1.6</v>
      </c>
      <c r="C13" s="12"/>
      <c r="D13" s="5" t="s">
        <v>15</v>
      </c>
      <c r="E13" s="6">
        <v>5</v>
      </c>
      <c r="F13" s="4">
        <v>0</v>
      </c>
      <c r="G13" s="13"/>
      <c r="H13" s="4">
        <v>0</v>
      </c>
      <c r="I13" s="4">
        <f>'[1]Notas 122023'!O365</f>
        <v>150946.01</v>
      </c>
      <c r="J13" s="4">
        <f>F13-I13</f>
        <v>-150946.01</v>
      </c>
      <c r="K13" s="4">
        <f>'[1]Notas 122023'!P365</f>
        <v>0</v>
      </c>
      <c r="L13" s="4">
        <f t="shared" si="0"/>
        <v>0</v>
      </c>
    </row>
    <row r="14" spans="2:13" customFormat="1" x14ac:dyDescent="0.25">
      <c r="B14">
        <v>1.7</v>
      </c>
      <c r="C14" s="12"/>
      <c r="D14" s="5" t="s">
        <v>16</v>
      </c>
      <c r="E14" s="6">
        <v>10</v>
      </c>
      <c r="F14" s="4">
        <v>34609844.009999998</v>
      </c>
      <c r="G14" s="4">
        <f>SUMIF('[1]Balanza 202402'!$J$3:$J$267,"1.7",'[1]Balanza 202402'!$I$3:$I$267)</f>
        <v>34609844.009999998</v>
      </c>
      <c r="H14" s="4">
        <v>34609844.009999998</v>
      </c>
      <c r="I14" s="4">
        <f>'[1]Notas 122023'!$O$379</f>
        <v>34609844.009999998</v>
      </c>
      <c r="J14" s="4">
        <f>F14-I14</f>
        <v>0</v>
      </c>
      <c r="K14" s="4">
        <f>'[1]Notas 122023'!$Q$379</f>
        <v>0</v>
      </c>
      <c r="L14" s="4">
        <f t="shared" si="0"/>
        <v>34609844.009999998</v>
      </c>
    </row>
    <row r="15" spans="2:13" customFormat="1" hidden="1" x14ac:dyDescent="0.25">
      <c r="B15" s="1">
        <v>1.8</v>
      </c>
      <c r="C15" s="12"/>
      <c r="D15" s="5" t="s">
        <v>17</v>
      </c>
      <c r="E15" s="6"/>
      <c r="F15" s="4">
        <v>0</v>
      </c>
      <c r="G15" s="13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2174462662.6499996</v>
      </c>
      <c r="G16" s="4">
        <f>SUMIF('[1]Balanza 202402'!$J$3:$J$267,"1.9",'[1]Balanza 202402'!$I$3:$I$267)</f>
        <v>2174462662.6499996</v>
      </c>
      <c r="H16" s="4">
        <v>2204855786.1900005</v>
      </c>
      <c r="I16" s="4">
        <f>'[1]Notas 122023'!$O$409</f>
        <v>1982030608.4900002</v>
      </c>
      <c r="J16" s="4">
        <f>F16-I16</f>
        <v>192432054.15999937</v>
      </c>
      <c r="K16" s="4">
        <f>'[1]Notas 122023'!$Q$409</f>
        <v>1566110828</v>
      </c>
      <c r="L16" s="4">
        <f t="shared" si="0"/>
        <v>638744958.19000053</v>
      </c>
      <c r="M16" s="16"/>
    </row>
    <row r="17" spans="2:16" x14ac:dyDescent="0.25">
      <c r="B17" s="17">
        <v>1.1100000000000001</v>
      </c>
      <c r="D17" s="5" t="s">
        <v>19</v>
      </c>
      <c r="E17" s="6">
        <v>12</v>
      </c>
      <c r="F17" s="4">
        <v>233674363.44999999</v>
      </c>
      <c r="G17" s="4">
        <f>SUMIF('[1]Balanza 202402'!$J$3:$J$267,"1.11",'[1]Balanza 202402'!$I$3:$I$267)</f>
        <v>233674363.44999999</v>
      </c>
      <c r="H17" s="4">
        <v>223594707.43000001</v>
      </c>
      <c r="I17" s="4">
        <f>'[1]Notas 122023'!$O$424</f>
        <v>181207128.44999999</v>
      </c>
      <c r="J17" s="4">
        <f>F17-I17</f>
        <v>52467235</v>
      </c>
      <c r="K17" s="4">
        <f>'[1]Notas 122023'!$Q$424</f>
        <v>1752116</v>
      </c>
      <c r="L17" s="4">
        <f t="shared" si="0"/>
        <v>221842591.43000001</v>
      </c>
    </row>
    <row r="18" spans="2:16" customFormat="1" hidden="1" x14ac:dyDescent="0.25">
      <c r="B18">
        <v>1.1200000000000001</v>
      </c>
      <c r="C18" s="12"/>
      <c r="D18" s="18" t="s">
        <v>20</v>
      </c>
      <c r="E18" s="19">
        <v>20</v>
      </c>
      <c r="F18" s="4">
        <v>0</v>
      </c>
      <c r="G18" s="15"/>
      <c r="H18" s="4">
        <v>0</v>
      </c>
      <c r="I18" s="4" t="e">
        <f>'[1]Notas 122023'!#REF!</f>
        <v>#REF!</v>
      </c>
      <c r="J18" s="4" t="e">
        <f>F18-I18</f>
        <v>#REF!</v>
      </c>
      <c r="K18" s="4" t="e">
        <f>'[1]Notas 122023'!#REF!</f>
        <v>#REF!</v>
      </c>
      <c r="L18" s="4"/>
    </row>
    <row r="19" spans="2:16" x14ac:dyDescent="0.25">
      <c r="C19" s="7" t="s">
        <v>21</v>
      </c>
      <c r="F19" s="14">
        <v>2753712461.4099994</v>
      </c>
      <c r="G19" s="15"/>
      <c r="H19" s="14">
        <v>2770211282.6400003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20">
        <v>7943478076.3699989</v>
      </c>
      <c r="G20" s="21"/>
      <c r="H20" s="20">
        <v>6722975965.75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5"/>
      <c r="G23" s="15"/>
      <c r="H23" s="15"/>
      <c r="I23" s="4"/>
      <c r="J23" s="4"/>
      <c r="K23" s="4"/>
      <c r="L23" s="4"/>
    </row>
    <row r="24" spans="2:16" x14ac:dyDescent="0.25">
      <c r="B24" s="1">
        <v>2.1</v>
      </c>
      <c r="D24" s="5" t="s">
        <v>26</v>
      </c>
      <c r="E24" s="6">
        <v>13</v>
      </c>
      <c r="F24" s="4">
        <v>105914782.42</v>
      </c>
      <c r="G24" s="4">
        <f>-SUMIF('[1]Balanza 202402'!$J$3:$J$267,"2.1",'[1]Balanza 202402'!$I$3:$I$267)-1</f>
        <v>105914781.42</v>
      </c>
      <c r="H24" s="4">
        <v>43432692.75</v>
      </c>
      <c r="I24" s="4">
        <f>'[1]Notas 122023'!$O$441</f>
        <v>4441780.03</v>
      </c>
      <c r="J24" s="4">
        <f t="shared" ref="J24:J25" si="1">F24-I24</f>
        <v>101473002.39</v>
      </c>
      <c r="K24" s="4">
        <f>'[1]Notas 122023'!$Q$441</f>
        <v>-1</v>
      </c>
      <c r="L24" s="4">
        <f t="shared" ref="L24:L27" si="2">H24-K24</f>
        <v>43432693.75</v>
      </c>
      <c r="M24" s="16"/>
    </row>
    <row r="25" spans="2:16" customFormat="1" x14ac:dyDescent="0.25">
      <c r="B25">
        <v>2.2000000000000002</v>
      </c>
      <c r="C25" s="12"/>
      <c r="D25" s="5" t="s">
        <v>27</v>
      </c>
      <c r="E25" s="6">
        <v>14</v>
      </c>
      <c r="F25" s="4">
        <v>22161110.880000003</v>
      </c>
      <c r="G25" s="4">
        <f>-SUMIF('[1]Balanza 202402'!$J$3:$J$267,"2.2",'[1]Balanza 202402'!$I$3:$I$267)+1</f>
        <v>22161111.880000003</v>
      </c>
      <c r="H25" s="4">
        <v>46297209.109999992</v>
      </c>
      <c r="I25" s="4">
        <f>'[1]Notas 122023'!$O$451</f>
        <v>21121742.300000001</v>
      </c>
      <c r="J25" s="4">
        <f t="shared" si="1"/>
        <v>1039368.5800000019</v>
      </c>
      <c r="K25" s="4">
        <f>'[1]Notas 122023'!$Q$451</f>
        <v>0</v>
      </c>
      <c r="L25" s="4">
        <f t="shared" si="2"/>
        <v>46297209.109999992</v>
      </c>
      <c r="M25" s="22"/>
    </row>
    <row r="26" spans="2:16" customFormat="1" x14ac:dyDescent="0.25">
      <c r="B26">
        <v>2.2999999999999998</v>
      </c>
      <c r="C26" s="12"/>
      <c r="D26" s="5" t="s">
        <v>28</v>
      </c>
      <c r="E26" s="6">
        <v>15</v>
      </c>
      <c r="F26" s="4">
        <v>164896406.97</v>
      </c>
      <c r="G26" s="4">
        <f>-SUMIF('[1]Balanza 202402'!$J$3:$J$267,"2.3",'[1]Balanza 202402'!$I$3:$I$267)+1</f>
        <v>164896407.97</v>
      </c>
      <c r="H26" s="4">
        <v>28199972.079999998</v>
      </c>
      <c r="I26" s="4">
        <f>'[1]Notas 122023'!$O$456</f>
        <v>3903685452.4000001</v>
      </c>
      <c r="J26" s="4">
        <f>F26-I26</f>
        <v>-3738789045.4300003</v>
      </c>
      <c r="K26" s="4">
        <f>'[1]Notas 122023'!$Q$456</f>
        <v>-1</v>
      </c>
      <c r="L26" s="4">
        <f t="shared" si="2"/>
        <v>28199973.079999998</v>
      </c>
    </row>
    <row r="27" spans="2:16" customFormat="1" x14ac:dyDescent="0.25">
      <c r="B27" s="1">
        <v>2.4</v>
      </c>
      <c r="C27" s="12"/>
      <c r="D27" s="5" t="s">
        <v>29</v>
      </c>
      <c r="E27" s="6">
        <v>16</v>
      </c>
      <c r="F27" s="4">
        <v>23074960.109999999</v>
      </c>
      <c r="G27" s="4">
        <f>-SUMIF('[1]Balanza 202402'!$J$3:$J$267,"2.4",'[1]Balanza 202402'!$I$3:$I$267)+1</f>
        <v>23074961.109999999</v>
      </c>
      <c r="H27" s="4">
        <v>23863283.249999996</v>
      </c>
      <c r="I27" s="4">
        <f>'[1]Notas 122023'!$O$464</f>
        <v>86872892.090000004</v>
      </c>
      <c r="J27" s="4">
        <f>F27-I27</f>
        <v>-63797931.980000004</v>
      </c>
      <c r="K27" s="4">
        <f>'[1]Notas 122023'!$Q$464</f>
        <v>1</v>
      </c>
      <c r="L27" s="4">
        <f t="shared" si="2"/>
        <v>23863282.249999996</v>
      </c>
    </row>
    <row r="28" spans="2:16" x14ac:dyDescent="0.25">
      <c r="C28" s="7" t="s">
        <v>30</v>
      </c>
      <c r="F28" s="14">
        <v>316047260.38</v>
      </c>
      <c r="G28" s="15"/>
      <c r="H28" s="14">
        <v>141793157.18999997</v>
      </c>
      <c r="I28" s="4"/>
      <c r="J28" s="4"/>
      <c r="K28" s="4"/>
      <c r="L28" s="4"/>
    </row>
    <row r="29" spans="2:16" customFormat="1" x14ac:dyDescent="0.25">
      <c r="C29" s="23" t="s">
        <v>31</v>
      </c>
      <c r="D29" s="12"/>
      <c r="E29" s="6"/>
      <c r="F29" s="24"/>
      <c r="G29" s="24"/>
      <c r="H29" s="24"/>
      <c r="I29" s="4"/>
      <c r="J29" s="4"/>
      <c r="K29" s="4"/>
      <c r="L29" s="4"/>
    </row>
    <row r="30" spans="2:16" customFormat="1" x14ac:dyDescent="0.25">
      <c r="B30">
        <v>2.5</v>
      </c>
      <c r="C30" s="12"/>
      <c r="D30" s="5" t="s">
        <v>32</v>
      </c>
      <c r="E30" s="6">
        <v>17</v>
      </c>
      <c r="F30" s="4">
        <v>379910159.83999997</v>
      </c>
      <c r="G30" s="4">
        <f>-SUMIF('[1]Balanza 202402'!$J$3:$J$267,"2.5",'[1]Balanza 202402'!$I$3:$I$267)</f>
        <v>379910159.83999997</v>
      </c>
      <c r="H30" s="4">
        <v>248169669.72999999</v>
      </c>
      <c r="I30" s="4">
        <f>-SUMIF('[1]Balanza 202402'!$J$3:$J$267,"2.5",'[1]Balanza 202402'!$I$3:$I$267)</f>
        <v>379910159.83999997</v>
      </c>
      <c r="J30" s="4">
        <f>-SUMIF('[1]Balanza 202402'!$J$3:$J$267,"2.5",'[1]Balanza 202402'!$I$3:$I$267)</f>
        <v>379910159.83999997</v>
      </c>
      <c r="K30" s="4">
        <f>-SUMIF('[1]Balanza 202402'!$J$3:$J$267,"2.5",'[1]Balanza 202402'!$I$3:$I$267)</f>
        <v>379910159.83999997</v>
      </c>
      <c r="L30" s="4">
        <f>-SUMIF('[1]Balanza 202402'!$J$3:$J$267,"2.5",'[1]Balanza 202402'!$I$3:$I$267)</f>
        <v>379910159.83999997</v>
      </c>
      <c r="M30" s="25"/>
      <c r="P30" s="26"/>
    </row>
    <row r="31" spans="2:16" customFormat="1" x14ac:dyDescent="0.25">
      <c r="B31">
        <v>2.6</v>
      </c>
      <c r="C31" s="12"/>
      <c r="D31" s="5" t="s">
        <v>33</v>
      </c>
      <c r="E31" s="6">
        <v>18</v>
      </c>
      <c r="F31" s="4">
        <v>176104215.01999998</v>
      </c>
      <c r="G31" s="4">
        <f>-SUMIF('[1]Balanza 202402'!$J$3:$J$267,"2.6",'[1]Balanza 202402'!$I$3:$I$267)</f>
        <v>176104215.01999998</v>
      </c>
      <c r="H31" s="4">
        <v>41971547.000000007</v>
      </c>
      <c r="I31" s="4">
        <f>'[1]Notas 122023'!$O$487</f>
        <v>235898954.83999997</v>
      </c>
      <c r="J31" s="4">
        <f t="shared" ref="J31" si="3">F31-I31</f>
        <v>-59794739.819999993</v>
      </c>
      <c r="K31" s="4">
        <f>'[1]Notas 122023'!$Q$487</f>
        <v>771439679.57000005</v>
      </c>
      <c r="L31" s="4">
        <f t="shared" ref="L31" si="4">H31-K31</f>
        <v>-729468132.57000005</v>
      </c>
    </row>
    <row r="32" spans="2:16" customFormat="1" x14ac:dyDescent="0.25">
      <c r="C32" s="23" t="s">
        <v>34</v>
      </c>
      <c r="D32" s="12"/>
      <c r="E32" s="6"/>
      <c r="F32" s="27">
        <v>556014374.8599999</v>
      </c>
      <c r="G32" s="28"/>
      <c r="H32" s="27">
        <v>290141217.73000002</v>
      </c>
      <c r="I32" s="4"/>
      <c r="J32" s="4"/>
      <c r="K32" s="4"/>
      <c r="L32" s="4"/>
    </row>
    <row r="33" spans="2:16" x14ac:dyDescent="0.25">
      <c r="C33" s="7" t="s">
        <v>35</v>
      </c>
      <c r="F33" s="14">
        <v>872061635.23999989</v>
      </c>
      <c r="G33" s="21"/>
      <c r="H33" s="14">
        <v>431934373.91999996</v>
      </c>
      <c r="I33" s="4"/>
      <c r="J33" s="4"/>
      <c r="K33" s="4"/>
    </row>
    <row r="34" spans="2:16" x14ac:dyDescent="0.25">
      <c r="C34" s="7"/>
      <c r="F34" s="4"/>
      <c r="G34" s="4"/>
      <c r="H34" s="4" t="s">
        <v>23</v>
      </c>
      <c r="I34" s="4"/>
      <c r="J34" s="4"/>
      <c r="K34" s="4"/>
      <c r="P34" s="29"/>
    </row>
    <row r="35" spans="2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3"/>
      <c r="D36" s="5" t="s">
        <v>37</v>
      </c>
      <c r="E36" s="6"/>
      <c r="F36" s="4">
        <v>2587921627.2199998</v>
      </c>
      <c r="G36" s="4">
        <f>-SUMIF('[1]Balanza 202402'!$J$3:$J$267,"3.1",'[1]Balanza 202402'!$I$3:$I$267)</f>
        <v>2587921627.2199998</v>
      </c>
      <c r="H36" s="4">
        <v>2587921627.2199998</v>
      </c>
      <c r="I36" s="4"/>
      <c r="J36" s="4"/>
      <c r="K36" s="4"/>
      <c r="L36" s="4"/>
    </row>
    <row r="37" spans="2:16" customFormat="1" x14ac:dyDescent="0.25">
      <c r="B37">
        <v>3.2</v>
      </c>
      <c r="C37" s="12"/>
      <c r="D37" s="5" t="s">
        <v>38</v>
      </c>
      <c r="E37" s="6"/>
      <c r="F37" s="4">
        <v>3903685451.4000001</v>
      </c>
      <c r="G37" s="4">
        <f>-SUMIF('[1]Balanza 202402'!$J$3:$J$267,"3.2",'[1]Balanza 202402'!$I$3:$I$267)</f>
        <v>3903685451.4000001</v>
      </c>
      <c r="H37" s="4">
        <v>2937292758.3200002</v>
      </c>
      <c r="I37" s="4"/>
      <c r="J37" s="4"/>
      <c r="K37" s="4"/>
      <c r="L37" s="4"/>
      <c r="M37" s="25"/>
    </row>
    <row r="38" spans="2:16" x14ac:dyDescent="0.25">
      <c r="D38" s="5" t="s">
        <v>39</v>
      </c>
      <c r="F38" s="4">
        <v>579809362.5</v>
      </c>
      <c r="G38" s="4">
        <f>'[1] ERF-Rendimiento Financiero'!G23</f>
        <v>0</v>
      </c>
      <c r="H38" s="4">
        <v>765827207.2900002</v>
      </c>
      <c r="I38" s="4"/>
      <c r="J38" s="4"/>
      <c r="K38" s="4"/>
      <c r="L38" s="4"/>
    </row>
    <row r="39" spans="2:16" x14ac:dyDescent="0.25">
      <c r="C39" s="7" t="s">
        <v>40</v>
      </c>
      <c r="F39" s="27">
        <v>7071416441.1199999</v>
      </c>
      <c r="G39" s="21"/>
      <c r="H39" s="27">
        <v>6291041591.8299999</v>
      </c>
      <c r="I39" s="4"/>
      <c r="J39" s="4"/>
      <c r="K39" s="4"/>
    </row>
    <row r="40" spans="2:16" ht="15.75" thickBot="1" x14ac:dyDescent="0.3">
      <c r="C40" s="7" t="s">
        <v>41</v>
      </c>
      <c r="F40" s="20">
        <v>7943478076.3599997</v>
      </c>
      <c r="G40" s="11"/>
      <c r="H40" s="20">
        <v>6722975965.75</v>
      </c>
      <c r="I40" s="4"/>
      <c r="J40" s="4"/>
      <c r="K40" s="4"/>
    </row>
    <row r="41" spans="2:16" ht="15.75" thickTop="1" x14ac:dyDescent="0.25">
      <c r="F41" s="30"/>
      <c r="H41" s="30"/>
      <c r="I41" s="4"/>
      <c r="J41" s="4"/>
      <c r="K41" s="4"/>
    </row>
    <row r="42" spans="2:16" x14ac:dyDescent="0.25">
      <c r="F42" s="30"/>
      <c r="H42" s="4"/>
    </row>
    <row r="43" spans="2:16" x14ac:dyDescent="0.25">
      <c r="F43" s="30"/>
    </row>
    <row r="44" spans="2:16" x14ac:dyDescent="0.25">
      <c r="F44" s="30"/>
    </row>
    <row r="64" hidden="1" x14ac:dyDescent="0.25"/>
    <row r="131" spans="3:3" x14ac:dyDescent="0.25">
      <c r="C131" s="5" t="s">
        <v>42</v>
      </c>
    </row>
    <row r="369" spans="3:3" ht="409.5" x14ac:dyDescent="0.25">
      <c r="C369" s="31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2024-05-14T20:32:46Z</dcterms:created>
  <dcterms:modified xsi:type="dcterms:W3CDTF">2024-05-14T20:40:36Z</dcterms:modified>
</cp:coreProperties>
</file>