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4\3. Marzo\Estados Financieros\Portal\"/>
    </mc:Choice>
  </mc:AlternateContent>
  <xr:revisionPtr revIDLastSave="0" documentId="13_ncr:1_{0F7B58F7-836E-4728-B482-15C5F6F8B68E}" xr6:coauthVersionLast="47" xr6:coauthVersionMax="47" xr10:uidLastSave="{00000000-0000-0000-0000-000000000000}"/>
  <bookViews>
    <workbookView xWindow="-120" yWindow="-120" windowWidth="29040" windowHeight="15840" xr2:uid="{779B9D08-E1C8-4729-8B37-ACB00E4367D5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'ESF - Situación Financiera'!$C$4:$H$4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 - Situación Financiera'!$C$1:$H$52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 - Situación Financiera'!$1:$4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37" i="1"/>
  <c r="G36" i="1"/>
  <c r="K31" i="1"/>
  <c r="I31" i="1"/>
  <c r="L31" i="1"/>
  <c r="G31" i="1"/>
  <c r="J31" i="1"/>
  <c r="L30" i="1"/>
  <c r="K30" i="1"/>
  <c r="J30" i="1"/>
  <c r="I30" i="1"/>
  <c r="G30" i="1"/>
  <c r="K27" i="1"/>
  <c r="I27" i="1"/>
  <c r="L27" i="1"/>
  <c r="G27" i="1"/>
  <c r="J27" i="1"/>
  <c r="K26" i="1"/>
  <c r="J26" i="1"/>
  <c r="I26" i="1"/>
  <c r="L26" i="1"/>
  <c r="G26" i="1"/>
  <c r="K25" i="1"/>
  <c r="I25" i="1"/>
  <c r="L25" i="1"/>
  <c r="G25" i="1"/>
  <c r="J25" i="1"/>
  <c r="K24" i="1"/>
  <c r="I24" i="1"/>
  <c r="L24" i="1"/>
  <c r="G24" i="1"/>
  <c r="K18" i="1"/>
  <c r="I18" i="1"/>
  <c r="J18" i="1"/>
  <c r="K17" i="1"/>
  <c r="I17" i="1"/>
  <c r="L17" i="1"/>
  <c r="G17" i="1"/>
  <c r="J17" i="1"/>
  <c r="L16" i="1"/>
  <c r="K16" i="1"/>
  <c r="I16" i="1"/>
  <c r="G16" i="1"/>
  <c r="J16" i="1"/>
  <c r="L15" i="1"/>
  <c r="K14" i="1"/>
  <c r="I14" i="1"/>
  <c r="L14" i="1"/>
  <c r="G14" i="1"/>
  <c r="J14" i="1"/>
  <c r="L13" i="1"/>
  <c r="K13" i="1"/>
  <c r="I13" i="1"/>
  <c r="J13" i="1"/>
  <c r="K12" i="1"/>
  <c r="I12" i="1"/>
  <c r="L12" i="1"/>
  <c r="G12" i="1"/>
  <c r="L9" i="1"/>
  <c r="K8" i="1"/>
  <c r="I8" i="1"/>
  <c r="L8" i="1"/>
  <c r="G8" i="1"/>
  <c r="J8" i="1"/>
  <c r="K7" i="1"/>
  <c r="I7" i="1"/>
  <c r="G7" i="1"/>
  <c r="J7" i="1"/>
  <c r="J24" i="1" l="1"/>
  <c r="L7" i="1"/>
  <c r="J12" i="1"/>
</calcChain>
</file>

<file path=xl/sharedStrings.xml><?xml version="1.0" encoding="utf-8"?>
<sst xmlns="http://schemas.openxmlformats.org/spreadsheetml/2006/main" count="46" uniqueCount="44">
  <si>
    <t>Estado de Situación Financiera</t>
  </si>
  <si>
    <t>Al 31 de Marzo de 2024 y 2023</t>
  </si>
  <si>
    <t>(Valores en RD$ pesos)</t>
  </si>
  <si>
    <t>Activos</t>
  </si>
  <si>
    <t xml:space="preserve">Notas </t>
  </si>
  <si>
    <t xml:space="preserve">Notas 2022 </t>
  </si>
  <si>
    <t>Diferencia</t>
  </si>
  <si>
    <t>Notas 2021</t>
  </si>
  <si>
    <t>Activos Corrientes</t>
  </si>
  <si>
    <t>Efectivo y equivalentes de efectivo</t>
  </si>
  <si>
    <t>Pagos Anticipados</t>
  </si>
  <si>
    <t>Inversiones a corto plazo comisos</t>
  </si>
  <si>
    <t>Total activos corrientes</t>
  </si>
  <si>
    <t>Activos no corrientes</t>
  </si>
  <si>
    <t xml:space="preserve">Cuentas por cobrar a largo plazo </t>
  </si>
  <si>
    <t xml:space="preserve">Cuentas por cobrar empleados </t>
  </si>
  <si>
    <t>Documentos por cobrar</t>
  </si>
  <si>
    <t>Inversiones a largo plazo</t>
  </si>
  <si>
    <t>Propiedad, Planta, Mobiliarios y equipos neto</t>
  </si>
  <si>
    <t>Activos intangibles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</si>
  <si>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</si>
  <si>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</si>
  <si>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</si>
  <si>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</si>
  <si>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</si>
  <si>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</si>
  <si>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>Cuentas por pagar a corto plazo</t>
  </si>
  <si>
    <t>Retenciones y acumulaciones por pagar</t>
  </si>
  <si>
    <t>Provisiones a corto plazo</t>
  </si>
  <si>
    <t>Beneficios a empleados a corto plazo</t>
  </si>
  <si>
    <t>Total pasivos corrientes</t>
  </si>
  <si>
    <t>Pasivos no corrientes</t>
  </si>
  <si>
    <t>Préstamos a largo plazo</t>
  </si>
  <si>
    <t>Otros pasivos no corrientes</t>
  </si>
  <si>
    <t>Total pasivos no corrientes</t>
  </si>
  <si>
    <t xml:space="preserve">Total pasivos </t>
  </si>
  <si>
    <t>Activos Netos/Patrimonio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</si>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</sst>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left" vertical="center" indent="5"/>
    </xf>
    <xf numFmtId="164" fontId="2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vertical="center"/>
    </xf>
    <xf numFmtId="2" fontId="0" fillId="0" borderId="0" xfId="0" applyNumberForma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5" fontId="0" fillId="0" borderId="0" xfId="0" applyNumberFormat="1"/>
    <xf numFmtId="0" fontId="2" fillId="0" borderId="0" xfId="0" applyFont="1" applyAlignment="1">
      <alignment horizontal="left" vertical="top"/>
    </xf>
    <xf numFmtId="164" fontId="4" fillId="0" borderId="0" xfId="0" applyNumberFormat="1" applyFont="1"/>
    <xf numFmtId="164" fontId="0" fillId="0" borderId="0" xfId="0" applyNumberFormat="1"/>
    <xf numFmtId="165" fontId="0" fillId="0" borderId="0" xfId="1" applyFont="1"/>
    <xf numFmtId="164" fontId="2" fillId="0" borderId="3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left" vertical="center" indent="5"/>
    </xf>
    <xf numFmtId="165" fontId="0" fillId="0" borderId="0" xfId="0" applyNumberForma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0</xdr:row>
      <xdr:rowOff>19050</xdr:rowOff>
    </xdr:from>
    <xdr:to>
      <xdr:col>3</xdr:col>
      <xdr:colOff>912380</xdr:colOff>
      <xdr:row>3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A158C0-927E-4FD9-8D08-5BD29EB146A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794" y="19050"/>
          <a:ext cx="1066511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849312</xdr:colOff>
      <xdr:row>41</xdr:row>
      <xdr:rowOff>182562</xdr:rowOff>
    </xdr:from>
    <xdr:to>
      <xdr:col>7</xdr:col>
      <xdr:colOff>190499</xdr:colOff>
      <xdr:row>50</xdr:row>
      <xdr:rowOff>39474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013351-DD89-438C-955E-263DD2E247A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0062" y="7262812"/>
          <a:ext cx="3341687" cy="15714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3.%20Marzo\Estados%20Financieros\Estados%20Financieros%20marzo%202024-Definitivo.xlsx" TargetMode="External"/><Relationship Id="rId1" Type="http://schemas.openxmlformats.org/officeDocument/2006/relationships/externalLinkPath" Target="/DGA/2024/3.%20Marzo/Estados%20Financieros/Estados%20Financieros%20marzo%202024-Definitiv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122023"/>
      <sheetName val="Balanza 202403"/>
      <sheetName val="Balanza 202303"/>
      <sheetName val="Mov. AF"/>
      <sheetName val="Hoja1"/>
      <sheetName val="Detalle adiciones"/>
      <sheetName val="Detalle Retiros "/>
      <sheetName val="Mejoras Cap."/>
      <sheetName val="Catálogo"/>
      <sheetName val="Catalogo Dynam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16">
          <cell r="O316">
            <v>4530898771.1974001</v>
          </cell>
          <cell r="Q316">
            <v>2294076024.5700002</v>
          </cell>
        </row>
        <row r="324">
          <cell r="O324">
            <v>65034252.299999997</v>
          </cell>
          <cell r="Q324">
            <v>0</v>
          </cell>
        </row>
        <row r="365">
          <cell r="O365">
            <v>150946.01</v>
          </cell>
        </row>
        <row r="367">
          <cell r="O367">
            <v>307150946.00999999</v>
          </cell>
          <cell r="Q367">
            <v>0</v>
          </cell>
        </row>
        <row r="379">
          <cell r="O379">
            <v>34609844.009999998</v>
          </cell>
          <cell r="Q379">
            <v>0</v>
          </cell>
        </row>
        <row r="409">
          <cell r="O409">
            <v>1982030608.4900002</v>
          </cell>
          <cell r="Q409">
            <v>1566110828</v>
          </cell>
        </row>
        <row r="424">
          <cell r="O424">
            <v>181207128.44999999</v>
          </cell>
          <cell r="Q424">
            <v>1752116</v>
          </cell>
        </row>
        <row r="441">
          <cell r="O441">
            <v>6185548.7699999996</v>
          </cell>
          <cell r="Q441">
            <v>-1</v>
          </cell>
        </row>
        <row r="451">
          <cell r="O451">
            <v>19756431.380000003</v>
          </cell>
          <cell r="Q451">
            <v>0</v>
          </cell>
        </row>
        <row r="456">
          <cell r="O456">
            <v>3893988521.4299998</v>
          </cell>
          <cell r="Q456">
            <v>-1</v>
          </cell>
        </row>
        <row r="464">
          <cell r="O464">
            <v>121571302.08</v>
          </cell>
          <cell r="Q464">
            <v>1</v>
          </cell>
        </row>
        <row r="487">
          <cell r="O487">
            <v>270603423.71999997</v>
          </cell>
          <cell r="Q487">
            <v>771439679.57000005</v>
          </cell>
        </row>
      </sheetData>
      <sheetData sheetId="9">
        <row r="3">
          <cell r="I3">
            <v>50000</v>
          </cell>
          <cell r="J3">
            <v>1.1000000000000001</v>
          </cell>
        </row>
        <row r="4">
          <cell r="I4">
            <v>10000</v>
          </cell>
          <cell r="J4">
            <v>1.1000000000000001</v>
          </cell>
        </row>
        <row r="5">
          <cell r="I5">
            <v>0</v>
          </cell>
          <cell r="J5">
            <v>1.1000000000000001</v>
          </cell>
        </row>
        <row r="6">
          <cell r="I6">
            <v>45000</v>
          </cell>
          <cell r="J6">
            <v>1.1000000000000001</v>
          </cell>
        </row>
        <row r="7">
          <cell r="I7">
            <v>50000</v>
          </cell>
          <cell r="J7">
            <v>1.1000000000000001</v>
          </cell>
        </row>
        <row r="8">
          <cell r="I8">
            <v>0</v>
          </cell>
          <cell r="J8">
            <v>1.1000000000000001</v>
          </cell>
        </row>
        <row r="9">
          <cell r="I9">
            <v>30000</v>
          </cell>
          <cell r="J9">
            <v>1.1000000000000001</v>
          </cell>
        </row>
        <row r="10">
          <cell r="I10">
            <v>40000</v>
          </cell>
          <cell r="J10">
            <v>1.1000000000000001</v>
          </cell>
        </row>
        <row r="11">
          <cell r="I11">
            <v>50000</v>
          </cell>
          <cell r="J11">
            <v>1.1000000000000001</v>
          </cell>
        </row>
        <row r="12">
          <cell r="I12">
            <v>30000</v>
          </cell>
          <cell r="J12">
            <v>1.1000000000000001</v>
          </cell>
        </row>
        <row r="13">
          <cell r="I13">
            <v>30000</v>
          </cell>
          <cell r="J13">
            <v>1.1000000000000001</v>
          </cell>
        </row>
        <row r="14">
          <cell r="I14">
            <v>10000</v>
          </cell>
          <cell r="J14">
            <v>1.1000000000000001</v>
          </cell>
        </row>
        <row r="15">
          <cell r="I15">
            <v>50000</v>
          </cell>
          <cell r="J15">
            <v>1.1000000000000001</v>
          </cell>
        </row>
        <row r="16">
          <cell r="I16">
            <v>15000</v>
          </cell>
          <cell r="J16">
            <v>1.1000000000000001</v>
          </cell>
        </row>
        <row r="17">
          <cell r="I17">
            <v>20000</v>
          </cell>
          <cell r="J17">
            <v>1.1000000000000001</v>
          </cell>
        </row>
        <row r="18">
          <cell r="I18">
            <v>10000</v>
          </cell>
          <cell r="J18">
            <v>1.1000000000000001</v>
          </cell>
        </row>
        <row r="19">
          <cell r="I19">
            <v>25000</v>
          </cell>
          <cell r="J19">
            <v>1.1000000000000001</v>
          </cell>
        </row>
        <row r="20">
          <cell r="I20">
            <v>0</v>
          </cell>
          <cell r="J20">
            <v>1.1000000000000001</v>
          </cell>
        </row>
        <row r="21">
          <cell r="I21">
            <v>10000</v>
          </cell>
          <cell r="J21">
            <v>1.1000000000000001</v>
          </cell>
        </row>
        <row r="22">
          <cell r="I22">
            <v>10000</v>
          </cell>
          <cell r="J22">
            <v>1.1000000000000001</v>
          </cell>
        </row>
        <row r="23">
          <cell r="I23">
            <v>15000</v>
          </cell>
          <cell r="J23">
            <v>1.1000000000000001</v>
          </cell>
        </row>
        <row r="24">
          <cell r="I24">
            <v>20000</v>
          </cell>
          <cell r="J24">
            <v>1.1000000000000001</v>
          </cell>
        </row>
        <row r="25">
          <cell r="I25">
            <v>5000</v>
          </cell>
          <cell r="J25">
            <v>1.1000000000000001</v>
          </cell>
        </row>
        <row r="26">
          <cell r="I26">
            <v>5000</v>
          </cell>
          <cell r="J26">
            <v>1.1000000000000001</v>
          </cell>
        </row>
        <row r="27">
          <cell r="I27">
            <v>50000</v>
          </cell>
          <cell r="J27">
            <v>1.1000000000000001</v>
          </cell>
        </row>
        <row r="28">
          <cell r="I28">
            <v>0</v>
          </cell>
          <cell r="J28">
            <v>1.1000000000000001</v>
          </cell>
        </row>
        <row r="29">
          <cell r="I29">
            <v>10000</v>
          </cell>
          <cell r="J29">
            <v>1.1000000000000001</v>
          </cell>
        </row>
        <row r="30">
          <cell r="I30">
            <v>0</v>
          </cell>
          <cell r="J30">
            <v>1.1000000000000001</v>
          </cell>
        </row>
        <row r="31">
          <cell r="I31">
            <v>50000</v>
          </cell>
          <cell r="J31">
            <v>1.1000000000000001</v>
          </cell>
        </row>
        <row r="32">
          <cell r="I32">
            <v>30000</v>
          </cell>
          <cell r="J32">
            <v>1.1000000000000001</v>
          </cell>
        </row>
        <row r="33">
          <cell r="I33">
            <v>10000</v>
          </cell>
          <cell r="J33">
            <v>1.1000000000000001</v>
          </cell>
        </row>
        <row r="34">
          <cell r="I34">
            <v>5000</v>
          </cell>
          <cell r="J34">
            <v>1.1000000000000001</v>
          </cell>
        </row>
        <row r="35">
          <cell r="I35">
            <v>60000</v>
          </cell>
          <cell r="J35">
            <v>1.1000000000000001</v>
          </cell>
        </row>
        <row r="36">
          <cell r="I36">
            <v>200000</v>
          </cell>
          <cell r="J36">
            <v>1.1000000000000001</v>
          </cell>
        </row>
        <row r="37">
          <cell r="I37">
            <v>0</v>
          </cell>
          <cell r="J37">
            <v>1.1000000000000001</v>
          </cell>
        </row>
        <row r="38">
          <cell r="I38">
            <v>0</v>
          </cell>
          <cell r="J38">
            <v>1.1000000000000001</v>
          </cell>
        </row>
        <row r="39">
          <cell r="I39">
            <v>0</v>
          </cell>
          <cell r="J39">
            <v>1.1000000000000001</v>
          </cell>
        </row>
        <row r="40">
          <cell r="I40">
            <v>0</v>
          </cell>
          <cell r="J40">
            <v>1.1000000000000001</v>
          </cell>
        </row>
        <row r="41">
          <cell r="I41">
            <v>1192068692.8800001</v>
          </cell>
          <cell r="J41">
            <v>1.1000000000000001</v>
          </cell>
        </row>
        <row r="42">
          <cell r="I42">
            <v>29334906.5</v>
          </cell>
          <cell r="J42">
            <v>1.1000000000000001</v>
          </cell>
        </row>
        <row r="43">
          <cell r="I43">
            <v>21438474.920000002</v>
          </cell>
          <cell r="J43">
            <v>1.1000000000000001</v>
          </cell>
        </row>
        <row r="44">
          <cell r="I44">
            <v>37822010.640000001</v>
          </cell>
          <cell r="J44">
            <v>1.1000000000000001</v>
          </cell>
        </row>
        <row r="45">
          <cell r="I45">
            <v>1254248.55</v>
          </cell>
          <cell r="J45">
            <v>1.1000000000000001</v>
          </cell>
        </row>
        <row r="46">
          <cell r="I46">
            <v>6134929.4800000004</v>
          </cell>
          <cell r="J46">
            <v>1.1000000000000001</v>
          </cell>
        </row>
        <row r="47">
          <cell r="I47">
            <v>1677022813.6099999</v>
          </cell>
          <cell r="J47">
            <v>1.1000000000000001</v>
          </cell>
        </row>
        <row r="48">
          <cell r="I48">
            <v>31749.96</v>
          </cell>
          <cell r="J48">
            <v>1.1000000000000001</v>
          </cell>
        </row>
        <row r="49">
          <cell r="I49">
            <v>57174146.280000001</v>
          </cell>
          <cell r="J49">
            <v>1.1000000000000001</v>
          </cell>
        </row>
        <row r="50">
          <cell r="I50">
            <v>2233758747.1799998</v>
          </cell>
          <cell r="J50">
            <v>1.1000000000000001</v>
          </cell>
        </row>
        <row r="51">
          <cell r="I51">
            <v>218403.57</v>
          </cell>
          <cell r="J51">
            <v>1.1000000000000001</v>
          </cell>
        </row>
        <row r="52">
          <cell r="I52">
            <v>17273341.579999998</v>
          </cell>
          <cell r="J52">
            <v>1.1000000000000001</v>
          </cell>
        </row>
        <row r="53">
          <cell r="I53">
            <v>123725720.97</v>
          </cell>
          <cell r="J53">
            <v>1.1000000000000001</v>
          </cell>
        </row>
        <row r="54">
          <cell r="I54">
            <v>41603552.109999999</v>
          </cell>
          <cell r="J54">
            <v>1.2</v>
          </cell>
        </row>
        <row r="55">
          <cell r="I55">
            <v>307000000</v>
          </cell>
          <cell r="J55">
            <v>1.5</v>
          </cell>
        </row>
        <row r="56">
          <cell r="I56">
            <v>3814645.29</v>
          </cell>
          <cell r="J56">
            <v>1.5</v>
          </cell>
        </row>
        <row r="57">
          <cell r="I57">
            <v>32758665.829999998</v>
          </cell>
          <cell r="J57">
            <v>1.7</v>
          </cell>
        </row>
        <row r="58">
          <cell r="I58">
            <v>1741994.48</v>
          </cell>
          <cell r="J58">
            <v>1.7</v>
          </cell>
        </row>
        <row r="59">
          <cell r="I59">
            <v>109183.7</v>
          </cell>
          <cell r="J59">
            <v>1.7</v>
          </cell>
        </row>
        <row r="60">
          <cell r="I60">
            <v>150946.01</v>
          </cell>
          <cell r="J60">
            <v>1.5</v>
          </cell>
        </row>
        <row r="61">
          <cell r="I61">
            <v>956430.47</v>
          </cell>
          <cell r="J61">
            <v>1.2</v>
          </cell>
        </row>
        <row r="62">
          <cell r="I62">
            <v>11911979.800000001</v>
          </cell>
          <cell r="J62">
            <v>1.2</v>
          </cell>
        </row>
        <row r="63">
          <cell r="I63">
            <v>10045167</v>
          </cell>
          <cell r="J63">
            <v>1.2</v>
          </cell>
        </row>
        <row r="64">
          <cell r="I64">
            <v>632138.34</v>
          </cell>
          <cell r="J64">
            <v>1.2</v>
          </cell>
        </row>
        <row r="65">
          <cell r="I65">
            <v>11796963.380000001</v>
          </cell>
          <cell r="J65">
            <v>1.1100000000000001</v>
          </cell>
        </row>
        <row r="66">
          <cell r="I66">
            <v>1813165.76</v>
          </cell>
          <cell r="J66">
            <v>1.2</v>
          </cell>
        </row>
        <row r="67">
          <cell r="I67">
            <v>0</v>
          </cell>
          <cell r="J67">
            <v>1.2</v>
          </cell>
        </row>
        <row r="68">
          <cell r="I68">
            <v>0</v>
          </cell>
          <cell r="J68">
            <v>1.9</v>
          </cell>
        </row>
        <row r="69">
          <cell r="I69">
            <v>0</v>
          </cell>
          <cell r="J69">
            <v>1.9</v>
          </cell>
        </row>
        <row r="70">
          <cell r="I70">
            <v>123917778.39</v>
          </cell>
          <cell r="J70">
            <v>1.9</v>
          </cell>
        </row>
        <row r="71">
          <cell r="I71">
            <v>419365551.80000001</v>
          </cell>
          <cell r="J71">
            <v>1.9</v>
          </cell>
        </row>
        <row r="72">
          <cell r="I72">
            <v>755784475.71000004</v>
          </cell>
          <cell r="J72">
            <v>1.9</v>
          </cell>
        </row>
        <row r="73">
          <cell r="I73">
            <v>2818038.83</v>
          </cell>
          <cell r="J73">
            <v>1.9</v>
          </cell>
        </row>
        <row r="74">
          <cell r="I74">
            <v>3375190.58</v>
          </cell>
          <cell r="J74">
            <v>1.9</v>
          </cell>
        </row>
        <row r="75">
          <cell r="I75">
            <v>453785965.62</v>
          </cell>
          <cell r="J75">
            <v>1.9</v>
          </cell>
        </row>
        <row r="76">
          <cell r="I76">
            <v>23303825.780000001</v>
          </cell>
          <cell r="J76">
            <v>1.9</v>
          </cell>
        </row>
        <row r="77">
          <cell r="I77">
            <v>329960693.02999997</v>
          </cell>
          <cell r="J77">
            <v>1.9</v>
          </cell>
        </row>
        <row r="78">
          <cell r="I78">
            <v>336052607.32999998</v>
          </cell>
          <cell r="J78">
            <v>1.9</v>
          </cell>
        </row>
        <row r="79">
          <cell r="I79">
            <v>117086396.56</v>
          </cell>
          <cell r="J79">
            <v>1.9</v>
          </cell>
        </row>
        <row r="80">
          <cell r="I80">
            <v>1149669053.6099999</v>
          </cell>
          <cell r="J80">
            <v>1.9</v>
          </cell>
        </row>
        <row r="81">
          <cell r="I81">
            <v>147306667.66999999</v>
          </cell>
          <cell r="J81">
            <v>1.9</v>
          </cell>
        </row>
        <row r="82">
          <cell r="I82">
            <v>-313470002.25</v>
          </cell>
          <cell r="J82">
            <v>1.9</v>
          </cell>
        </row>
        <row r="83">
          <cell r="I83">
            <v>-86403458.140000001</v>
          </cell>
          <cell r="J83">
            <v>1.9</v>
          </cell>
        </row>
        <row r="84">
          <cell r="I84">
            <v>-336095038.76999998</v>
          </cell>
          <cell r="J84">
            <v>1.9</v>
          </cell>
        </row>
        <row r="85">
          <cell r="I85">
            <v>-638211741.34000003</v>
          </cell>
          <cell r="J85">
            <v>1.9</v>
          </cell>
        </row>
        <row r="86">
          <cell r="I86">
            <v>-1994093.8</v>
          </cell>
          <cell r="J86">
            <v>1.9</v>
          </cell>
        </row>
        <row r="87">
          <cell r="I87">
            <v>-815915.31</v>
          </cell>
          <cell r="J87">
            <v>1.9</v>
          </cell>
        </row>
        <row r="88">
          <cell r="I88">
            <v>-312010053.98000002</v>
          </cell>
          <cell r="J88">
            <v>1.9</v>
          </cell>
        </row>
        <row r="89">
          <cell r="I89">
            <v>-13610588.390000001</v>
          </cell>
          <cell r="J89">
            <v>1.9</v>
          </cell>
        </row>
        <row r="90">
          <cell r="I90">
            <v>0</v>
          </cell>
          <cell r="J90">
            <v>1.9</v>
          </cell>
        </row>
        <row r="91">
          <cell r="I91">
            <v>0</v>
          </cell>
          <cell r="J91">
            <v>1.1100000000000001</v>
          </cell>
        </row>
        <row r="92">
          <cell r="I92">
            <v>42448628.740000002</v>
          </cell>
          <cell r="J92">
            <v>1.1100000000000001</v>
          </cell>
        </row>
        <row r="93">
          <cell r="I93">
            <v>179393962.69</v>
          </cell>
          <cell r="J93">
            <v>1.1100000000000001</v>
          </cell>
        </row>
        <row r="94">
          <cell r="I94">
            <v>0</v>
          </cell>
          <cell r="J94">
            <v>1.9</v>
          </cell>
        </row>
        <row r="95">
          <cell r="I95">
            <v>0</v>
          </cell>
          <cell r="J95">
            <v>1.2</v>
          </cell>
        </row>
        <row r="96">
          <cell r="I96">
            <v>-64081117.469999999</v>
          </cell>
          <cell r="J96">
            <v>2.4</v>
          </cell>
        </row>
        <row r="97">
          <cell r="I97">
            <v>52027472.549999997</v>
          </cell>
          <cell r="J97">
            <v>2.4</v>
          </cell>
        </row>
        <row r="98">
          <cell r="I98">
            <v>-101760.14</v>
          </cell>
          <cell r="J98">
            <v>2.1</v>
          </cell>
        </row>
        <row r="99">
          <cell r="I99">
            <v>-8762880.75</v>
          </cell>
          <cell r="J99">
            <v>2.1</v>
          </cell>
        </row>
        <row r="100">
          <cell r="I100">
            <v>-65525.14</v>
          </cell>
          <cell r="J100">
            <v>2.4</v>
          </cell>
        </row>
        <row r="101">
          <cell r="I101">
            <v>-803312.08</v>
          </cell>
          <cell r="J101">
            <v>2.4</v>
          </cell>
        </row>
        <row r="102">
          <cell r="I102">
            <v>-112706660.19</v>
          </cell>
          <cell r="J102">
            <v>2.1</v>
          </cell>
        </row>
        <row r="103">
          <cell r="I103">
            <v>0</v>
          </cell>
          <cell r="J103">
            <v>2.1</v>
          </cell>
        </row>
        <row r="104">
          <cell r="I104">
            <v>-4541100</v>
          </cell>
          <cell r="J104">
            <v>2.1</v>
          </cell>
        </row>
        <row r="105">
          <cell r="I105">
            <v>-13150559.960000001</v>
          </cell>
          <cell r="J105">
            <v>2.1</v>
          </cell>
        </row>
        <row r="106">
          <cell r="I106">
            <v>0</v>
          </cell>
          <cell r="J106">
            <v>2.2000000000000002</v>
          </cell>
        </row>
        <row r="107">
          <cell r="I107">
            <v>-30914.1</v>
          </cell>
          <cell r="J107">
            <v>2.1</v>
          </cell>
        </row>
        <row r="108">
          <cell r="I108">
            <v>-37813.360000000001</v>
          </cell>
          <cell r="J108">
            <v>2.1</v>
          </cell>
        </row>
        <row r="109">
          <cell r="I109">
            <v>0</v>
          </cell>
          <cell r="J109">
            <v>2.1</v>
          </cell>
        </row>
        <row r="110">
          <cell r="I110">
            <v>-473315.91</v>
          </cell>
          <cell r="J110">
            <v>2.2000000000000002</v>
          </cell>
        </row>
        <row r="111">
          <cell r="I111">
            <v>1747533.89</v>
          </cell>
          <cell r="J111">
            <v>2.2000000000000002</v>
          </cell>
        </row>
        <row r="112">
          <cell r="I112">
            <v>0</v>
          </cell>
          <cell r="J112">
            <v>2.2000000000000002</v>
          </cell>
        </row>
        <row r="113">
          <cell r="I113">
            <v>-21566146.199999999</v>
          </cell>
          <cell r="J113">
            <v>2.2000000000000002</v>
          </cell>
        </row>
        <row r="114">
          <cell r="I114">
            <v>0</v>
          </cell>
          <cell r="J114">
            <v>2.2000000000000002</v>
          </cell>
        </row>
        <row r="115">
          <cell r="I115">
            <v>523379.13</v>
          </cell>
          <cell r="J115">
            <v>2.2000000000000002</v>
          </cell>
        </row>
        <row r="116">
          <cell r="I116">
            <v>591222.65</v>
          </cell>
          <cell r="J116">
            <v>2.2000000000000002</v>
          </cell>
        </row>
        <row r="117">
          <cell r="I117">
            <v>-56160.77</v>
          </cell>
          <cell r="J117">
            <v>2.4</v>
          </cell>
        </row>
        <row r="118">
          <cell r="I118">
            <v>751274.81</v>
          </cell>
          <cell r="J118">
            <v>2.4</v>
          </cell>
        </row>
        <row r="119">
          <cell r="I119">
            <v>-5634657.7000000002</v>
          </cell>
          <cell r="J119">
            <v>2.4</v>
          </cell>
        </row>
        <row r="120">
          <cell r="I120">
            <v>-2343776.4900000002</v>
          </cell>
          <cell r="J120">
            <v>2.2000000000000002</v>
          </cell>
        </row>
        <row r="121">
          <cell r="I121">
            <v>0</v>
          </cell>
          <cell r="J121">
            <v>2.2000000000000002</v>
          </cell>
        </row>
        <row r="122">
          <cell r="I122">
            <v>0</v>
          </cell>
          <cell r="J122">
            <v>2.2000000000000002</v>
          </cell>
        </row>
        <row r="123">
          <cell r="I123">
            <v>-6795606.3899999997</v>
          </cell>
          <cell r="J123">
            <v>2.1</v>
          </cell>
        </row>
        <row r="124">
          <cell r="I124">
            <v>0</v>
          </cell>
          <cell r="J124">
            <v>2.6</v>
          </cell>
        </row>
        <row r="125">
          <cell r="I125">
            <v>-271382.53999999998</v>
          </cell>
          <cell r="J125">
            <v>2.6</v>
          </cell>
        </row>
        <row r="126">
          <cell r="I126">
            <v>-379910159.83999997</v>
          </cell>
          <cell r="J126">
            <v>2.5</v>
          </cell>
        </row>
        <row r="127">
          <cell r="I127">
            <v>-218403.57</v>
          </cell>
          <cell r="J127">
            <v>2.6</v>
          </cell>
        </row>
        <row r="128">
          <cell r="I128">
            <v>-17171715</v>
          </cell>
          <cell r="J128">
            <v>2.6</v>
          </cell>
        </row>
        <row r="129">
          <cell r="I129">
            <v>-101627.2</v>
          </cell>
          <cell r="J129">
            <v>2.6</v>
          </cell>
        </row>
        <row r="130">
          <cell r="I130">
            <v>-122589575.06</v>
          </cell>
          <cell r="J130">
            <v>2.6</v>
          </cell>
        </row>
        <row r="131">
          <cell r="I131">
            <v>-1136145.32</v>
          </cell>
          <cell r="J131">
            <v>2.6</v>
          </cell>
        </row>
        <row r="132">
          <cell r="I132">
            <v>-32290521.120000001</v>
          </cell>
          <cell r="J132">
            <v>2.6</v>
          </cell>
        </row>
        <row r="133">
          <cell r="I133">
            <v>-2210139.39</v>
          </cell>
          <cell r="J133">
            <v>2.6</v>
          </cell>
        </row>
        <row r="134">
          <cell r="I134">
            <v>-109183.7</v>
          </cell>
          <cell r="J134">
            <v>2.6</v>
          </cell>
        </row>
        <row r="135">
          <cell r="I135">
            <v>0</v>
          </cell>
          <cell r="J135">
            <v>2.2000000000000002</v>
          </cell>
        </row>
        <row r="136">
          <cell r="I136">
            <v>-111947828.36</v>
          </cell>
          <cell r="J136">
            <v>2.2999999999999998</v>
          </cell>
        </row>
        <row r="137">
          <cell r="I137">
            <v>-103674012.61</v>
          </cell>
          <cell r="J137">
            <v>2.2999999999999998</v>
          </cell>
        </row>
        <row r="138">
          <cell r="I138">
            <v>-2587921627.2199998</v>
          </cell>
          <cell r="J138">
            <v>3.1</v>
          </cell>
        </row>
        <row r="139">
          <cell r="I139">
            <v>-3893988520.4299998</v>
          </cell>
          <cell r="J139">
            <v>3.2</v>
          </cell>
        </row>
        <row r="140">
          <cell r="I140">
            <v>0</v>
          </cell>
          <cell r="J140" t="str">
            <v>*</v>
          </cell>
        </row>
        <row r="141">
          <cell r="I141">
            <v>-11587390</v>
          </cell>
          <cell r="J141">
            <v>4.2</v>
          </cell>
        </row>
        <row r="142">
          <cell r="I142">
            <v>-2852448.26</v>
          </cell>
          <cell r="J142">
            <v>4.2</v>
          </cell>
        </row>
        <row r="143">
          <cell r="I143">
            <v>-41056257.530000001</v>
          </cell>
          <cell r="J143">
            <v>4.4000000000000004</v>
          </cell>
        </row>
        <row r="144">
          <cell r="I144">
            <v>-176220.06</v>
          </cell>
          <cell r="J144">
            <v>4.4000000000000004</v>
          </cell>
        </row>
        <row r="145">
          <cell r="I145">
            <v>-686315.88</v>
          </cell>
          <cell r="J145">
            <v>4.4000000000000004</v>
          </cell>
        </row>
        <row r="146">
          <cell r="I146">
            <v>-1081089472.9200001</v>
          </cell>
          <cell r="J146">
            <v>4.0999999999999996</v>
          </cell>
        </row>
        <row r="147">
          <cell r="I147">
            <v>-6213652.54</v>
          </cell>
          <cell r="J147">
            <v>4.4000000000000004</v>
          </cell>
        </row>
        <row r="148">
          <cell r="I148">
            <v>-16830210</v>
          </cell>
          <cell r="J148">
            <v>4.2</v>
          </cell>
        </row>
        <row r="149">
          <cell r="I149">
            <v>-9618750</v>
          </cell>
          <cell r="J149">
            <v>4.2</v>
          </cell>
        </row>
        <row r="150">
          <cell r="I150">
            <v>-13431397.130000001</v>
          </cell>
          <cell r="J150">
            <v>4.2</v>
          </cell>
        </row>
        <row r="151">
          <cell r="I151">
            <v>-432626</v>
          </cell>
          <cell r="J151">
            <v>4.2</v>
          </cell>
        </row>
        <row r="152">
          <cell r="I152">
            <v>-613050</v>
          </cell>
          <cell r="J152">
            <v>4.2</v>
          </cell>
        </row>
        <row r="153">
          <cell r="I153">
            <v>-102029172.20999999</v>
          </cell>
          <cell r="J153">
            <v>4.0999999999999996</v>
          </cell>
        </row>
        <row r="154">
          <cell r="I154">
            <v>-5600700</v>
          </cell>
          <cell r="J154">
            <v>4.2</v>
          </cell>
        </row>
        <row r="155">
          <cell r="I155">
            <v>-6903184</v>
          </cell>
          <cell r="J155">
            <v>4.2</v>
          </cell>
        </row>
        <row r="156">
          <cell r="I156">
            <v>-768765.38</v>
          </cell>
          <cell r="J156">
            <v>4.2</v>
          </cell>
        </row>
        <row r="157">
          <cell r="I157">
            <v>-38288.25</v>
          </cell>
          <cell r="J157">
            <v>4.4000000000000004</v>
          </cell>
        </row>
        <row r="158">
          <cell r="I158">
            <v>-881296</v>
          </cell>
          <cell r="J158">
            <v>4.3</v>
          </cell>
        </row>
        <row r="159">
          <cell r="I159">
            <v>-6131580</v>
          </cell>
          <cell r="J159">
            <v>4.2</v>
          </cell>
        </row>
        <row r="160">
          <cell r="I160">
            <v>-29837102.399999999</v>
          </cell>
          <cell r="J160">
            <v>4.2</v>
          </cell>
        </row>
        <row r="161">
          <cell r="I161">
            <v>-22390</v>
          </cell>
          <cell r="J161">
            <v>4.2</v>
          </cell>
        </row>
        <row r="162">
          <cell r="I162">
            <v>-1314337.28</v>
          </cell>
          <cell r="J162">
            <v>4.2</v>
          </cell>
        </row>
        <row r="163">
          <cell r="I163">
            <v>-483765.32</v>
          </cell>
          <cell r="J163">
            <v>4.2</v>
          </cell>
        </row>
        <row r="164">
          <cell r="I164">
            <v>-1286000</v>
          </cell>
          <cell r="J164">
            <v>4.2</v>
          </cell>
        </row>
        <row r="165">
          <cell r="I165">
            <v>-10827567.789999999</v>
          </cell>
          <cell r="J165">
            <v>4.2</v>
          </cell>
        </row>
        <row r="166">
          <cell r="I166">
            <v>-5948600</v>
          </cell>
          <cell r="J166">
            <v>4.2</v>
          </cell>
        </row>
        <row r="167">
          <cell r="I167">
            <v>-110000</v>
          </cell>
          <cell r="J167">
            <v>4.2</v>
          </cell>
        </row>
        <row r="168">
          <cell r="I168">
            <v>-62000</v>
          </cell>
          <cell r="J168">
            <v>4.2</v>
          </cell>
        </row>
        <row r="169">
          <cell r="I169">
            <v>-45200</v>
          </cell>
          <cell r="J169">
            <v>4.2</v>
          </cell>
        </row>
        <row r="170">
          <cell r="I170">
            <v>7425319.54</v>
          </cell>
          <cell r="J170">
            <v>4.2</v>
          </cell>
        </row>
        <row r="171">
          <cell r="I171">
            <v>-3370.7</v>
          </cell>
          <cell r="J171">
            <v>4.4000000000000004</v>
          </cell>
        </row>
        <row r="172">
          <cell r="I172">
            <v>-15020221.08</v>
          </cell>
          <cell r="J172">
            <v>4.4000000000000004</v>
          </cell>
        </row>
        <row r="173">
          <cell r="I173">
            <v>-1050105337.02</v>
          </cell>
          <cell r="J173">
            <v>4.3</v>
          </cell>
        </row>
        <row r="174">
          <cell r="I174">
            <v>-4300370.3600000003</v>
          </cell>
          <cell r="J174" t="str">
            <v>*</v>
          </cell>
        </row>
        <row r="175">
          <cell r="I175">
            <v>9604666</v>
          </cell>
          <cell r="J175">
            <v>5.0999999999999996</v>
          </cell>
        </row>
        <row r="176">
          <cell r="I176">
            <v>492601939.41000003</v>
          </cell>
          <cell r="J176">
            <v>5.0999999999999996</v>
          </cell>
        </row>
        <row r="177">
          <cell r="I177">
            <v>119490497.44</v>
          </cell>
          <cell r="J177">
            <v>5.0999999999999996</v>
          </cell>
        </row>
        <row r="178">
          <cell r="I178">
            <v>8524043.9199999999</v>
          </cell>
          <cell r="J178">
            <v>5.0999999999999996</v>
          </cell>
        </row>
        <row r="179">
          <cell r="I179">
            <v>28902998</v>
          </cell>
          <cell r="J179">
            <v>5.0999999999999996</v>
          </cell>
        </row>
        <row r="180">
          <cell r="I180">
            <v>150766244.19999999</v>
          </cell>
          <cell r="J180">
            <v>5.0999999999999996</v>
          </cell>
        </row>
        <row r="181">
          <cell r="I181">
            <v>56039914.18</v>
          </cell>
          <cell r="J181">
            <v>5.0999999999999996</v>
          </cell>
        </row>
        <row r="182">
          <cell r="I182">
            <v>19222098.949999999</v>
          </cell>
          <cell r="J182">
            <v>5.0999999999999996</v>
          </cell>
        </row>
        <row r="183">
          <cell r="I183">
            <v>2659133.86</v>
          </cell>
          <cell r="J183">
            <v>5.0999999999999996</v>
          </cell>
        </row>
        <row r="184">
          <cell r="I184">
            <v>55973914.18</v>
          </cell>
          <cell r="J184">
            <v>5.0999999999999996</v>
          </cell>
        </row>
        <row r="185">
          <cell r="I185">
            <v>24645736.760000002</v>
          </cell>
          <cell r="J185">
            <v>5.0999999999999996</v>
          </cell>
        </row>
        <row r="186">
          <cell r="I186">
            <v>11895714.35</v>
          </cell>
          <cell r="J186">
            <v>5.0999999999999996</v>
          </cell>
        </row>
        <row r="187">
          <cell r="I187">
            <v>43121768.759999998</v>
          </cell>
          <cell r="J187">
            <v>5.0999999999999996</v>
          </cell>
        </row>
        <row r="188">
          <cell r="I188">
            <v>44109490.149999999</v>
          </cell>
          <cell r="J188">
            <v>5.0999999999999996</v>
          </cell>
        </row>
        <row r="189">
          <cell r="I189">
            <v>6463450.1200000001</v>
          </cell>
          <cell r="J189">
            <v>5.0999999999999996</v>
          </cell>
        </row>
        <row r="190">
          <cell r="I190">
            <v>7746.8</v>
          </cell>
          <cell r="J190">
            <v>5.3</v>
          </cell>
        </row>
        <row r="191">
          <cell r="I191">
            <v>15145224.41</v>
          </cell>
          <cell r="J191">
            <v>5.3</v>
          </cell>
        </row>
        <row r="192">
          <cell r="I192">
            <v>4669.24</v>
          </cell>
          <cell r="J192">
            <v>5.3</v>
          </cell>
        </row>
        <row r="193">
          <cell r="I193">
            <v>22325730.379999999</v>
          </cell>
          <cell r="J193">
            <v>5.3</v>
          </cell>
        </row>
        <row r="194">
          <cell r="I194">
            <v>29542247.93</v>
          </cell>
          <cell r="J194">
            <v>5.3</v>
          </cell>
        </row>
        <row r="195">
          <cell r="I195">
            <v>206056</v>
          </cell>
          <cell r="J195">
            <v>5.3</v>
          </cell>
        </row>
        <row r="196">
          <cell r="I196">
            <v>214841.01</v>
          </cell>
          <cell r="J196">
            <v>5.3</v>
          </cell>
        </row>
        <row r="197">
          <cell r="I197">
            <v>155255</v>
          </cell>
          <cell r="J197">
            <v>5.3</v>
          </cell>
        </row>
        <row r="198">
          <cell r="I198">
            <v>625116.80000000005</v>
          </cell>
          <cell r="J198">
            <v>5.5</v>
          </cell>
        </row>
        <row r="199">
          <cell r="I199">
            <v>268880</v>
          </cell>
          <cell r="J199">
            <v>5.3</v>
          </cell>
        </row>
        <row r="200">
          <cell r="I200">
            <v>150000</v>
          </cell>
          <cell r="J200">
            <v>5.0999999999999996</v>
          </cell>
        </row>
        <row r="201">
          <cell r="I201">
            <v>34649640</v>
          </cell>
          <cell r="J201">
            <v>5.0999999999999996</v>
          </cell>
        </row>
        <row r="202">
          <cell r="I202">
            <v>5580066.6799999997</v>
          </cell>
          <cell r="J202">
            <v>5.0999999999999996</v>
          </cell>
        </row>
        <row r="203">
          <cell r="I203">
            <v>77092568.120000005</v>
          </cell>
          <cell r="J203">
            <v>5.5</v>
          </cell>
        </row>
        <row r="204">
          <cell r="I204">
            <v>125000.02</v>
          </cell>
          <cell r="J204">
            <v>5.5</v>
          </cell>
        </row>
        <row r="205">
          <cell r="I205">
            <v>2669043.08</v>
          </cell>
          <cell r="J205">
            <v>5.5</v>
          </cell>
        </row>
        <row r="206">
          <cell r="I206">
            <v>1892167.76</v>
          </cell>
          <cell r="J206">
            <v>5.5</v>
          </cell>
        </row>
        <row r="207">
          <cell r="I207">
            <v>11068160.73</v>
          </cell>
          <cell r="J207">
            <v>5.5</v>
          </cell>
        </row>
        <row r="208">
          <cell r="I208">
            <v>512500</v>
          </cell>
          <cell r="J208">
            <v>5.5</v>
          </cell>
        </row>
        <row r="209">
          <cell r="I209">
            <v>908934.02</v>
          </cell>
          <cell r="J209">
            <v>5.5</v>
          </cell>
        </row>
        <row r="210">
          <cell r="I210">
            <v>1212440</v>
          </cell>
          <cell r="J210">
            <v>5.5</v>
          </cell>
        </row>
        <row r="211">
          <cell r="I211">
            <v>3984680.71</v>
          </cell>
          <cell r="J211">
            <v>5.5</v>
          </cell>
        </row>
        <row r="212">
          <cell r="I212">
            <v>21124091.210000001</v>
          </cell>
          <cell r="J212">
            <v>5.5</v>
          </cell>
        </row>
        <row r="213">
          <cell r="I213">
            <v>938500</v>
          </cell>
          <cell r="J213">
            <v>5.5</v>
          </cell>
        </row>
        <row r="214">
          <cell r="I214">
            <v>7839345.04</v>
          </cell>
          <cell r="J214">
            <v>5.5</v>
          </cell>
        </row>
        <row r="215">
          <cell r="I215">
            <v>8933984.8200000003</v>
          </cell>
          <cell r="J215">
            <v>5.5</v>
          </cell>
        </row>
        <row r="216">
          <cell r="I216">
            <v>7671889.0700000003</v>
          </cell>
          <cell r="J216">
            <v>5.5</v>
          </cell>
        </row>
        <row r="217">
          <cell r="I217">
            <v>28628564.239999998</v>
          </cell>
          <cell r="J217">
            <v>5.5</v>
          </cell>
        </row>
        <row r="218">
          <cell r="I218">
            <v>3883073</v>
          </cell>
          <cell r="J218">
            <v>5.5</v>
          </cell>
        </row>
        <row r="219">
          <cell r="I219">
            <v>415360</v>
          </cell>
          <cell r="J219">
            <v>5.5</v>
          </cell>
        </row>
        <row r="220">
          <cell r="I220">
            <v>1547086.55</v>
          </cell>
          <cell r="J220">
            <v>5.5</v>
          </cell>
        </row>
        <row r="221">
          <cell r="I221">
            <v>2327393.2000000002</v>
          </cell>
          <cell r="J221">
            <v>5.5</v>
          </cell>
        </row>
        <row r="222">
          <cell r="I222">
            <v>3613553.56</v>
          </cell>
          <cell r="J222">
            <v>5.5</v>
          </cell>
        </row>
        <row r="223">
          <cell r="I223">
            <v>2285674.17</v>
          </cell>
          <cell r="J223">
            <v>5.5</v>
          </cell>
        </row>
        <row r="224">
          <cell r="I224">
            <v>162163.85999999999</v>
          </cell>
          <cell r="J224">
            <v>5.5</v>
          </cell>
        </row>
        <row r="225">
          <cell r="I225">
            <v>944</v>
          </cell>
          <cell r="J225">
            <v>5.5</v>
          </cell>
        </row>
        <row r="226">
          <cell r="I226">
            <v>225106.81</v>
          </cell>
          <cell r="J226">
            <v>5.6</v>
          </cell>
        </row>
        <row r="227">
          <cell r="I227">
            <v>3139541</v>
          </cell>
          <cell r="J227">
            <v>5.5</v>
          </cell>
        </row>
        <row r="228">
          <cell r="I228">
            <v>2767159.98</v>
          </cell>
          <cell r="J228">
            <v>5.5</v>
          </cell>
        </row>
        <row r="229">
          <cell r="I229">
            <v>39344048.130000003</v>
          </cell>
          <cell r="J229">
            <v>5.5</v>
          </cell>
        </row>
        <row r="230">
          <cell r="I230">
            <v>32882771.699999999</v>
          </cell>
          <cell r="J230">
            <v>5.5</v>
          </cell>
        </row>
        <row r="231">
          <cell r="I231">
            <v>5446193.3600000003</v>
          </cell>
          <cell r="J231">
            <v>5.5</v>
          </cell>
        </row>
        <row r="232">
          <cell r="I232">
            <v>5892.85</v>
          </cell>
          <cell r="J232">
            <v>5.5</v>
          </cell>
        </row>
        <row r="233">
          <cell r="I233">
            <v>127749.56</v>
          </cell>
          <cell r="J233">
            <v>5.5</v>
          </cell>
        </row>
        <row r="234">
          <cell r="I234">
            <v>8112476.0599999996</v>
          </cell>
          <cell r="J234">
            <v>5.5</v>
          </cell>
        </row>
        <row r="235">
          <cell r="I235">
            <v>139100</v>
          </cell>
          <cell r="J235">
            <v>5.5</v>
          </cell>
        </row>
        <row r="236">
          <cell r="I236">
            <v>286861.08</v>
          </cell>
          <cell r="J236">
            <v>5.5</v>
          </cell>
        </row>
        <row r="237">
          <cell r="I237">
            <v>12725455.77</v>
          </cell>
          <cell r="J237">
            <v>5.5</v>
          </cell>
        </row>
        <row r="238">
          <cell r="I238">
            <v>6413558.4199999999</v>
          </cell>
          <cell r="J238">
            <v>5.5</v>
          </cell>
        </row>
        <row r="239">
          <cell r="I239">
            <v>2487086.25</v>
          </cell>
          <cell r="J239">
            <v>5.3</v>
          </cell>
        </row>
        <row r="240">
          <cell r="I240">
            <v>5000</v>
          </cell>
          <cell r="J240">
            <v>5.3</v>
          </cell>
        </row>
        <row r="241">
          <cell r="I241">
            <v>29277.919999999998</v>
          </cell>
          <cell r="J241">
            <v>5.3</v>
          </cell>
        </row>
        <row r="242">
          <cell r="I242">
            <v>5699.99</v>
          </cell>
          <cell r="J242">
            <v>5.3</v>
          </cell>
        </row>
        <row r="243">
          <cell r="I243">
            <v>462512.8</v>
          </cell>
          <cell r="J243">
            <v>5.3</v>
          </cell>
        </row>
        <row r="244">
          <cell r="I244">
            <v>897137.17</v>
          </cell>
          <cell r="J244">
            <v>5.3</v>
          </cell>
        </row>
        <row r="245">
          <cell r="I245">
            <v>2005620.28</v>
          </cell>
          <cell r="J245">
            <v>5.3</v>
          </cell>
        </row>
        <row r="246">
          <cell r="I246">
            <v>2383579.4900000002</v>
          </cell>
          <cell r="J246">
            <v>5.3</v>
          </cell>
        </row>
        <row r="247">
          <cell r="I247">
            <v>171432.04</v>
          </cell>
          <cell r="J247">
            <v>5.3</v>
          </cell>
        </row>
        <row r="248">
          <cell r="I248">
            <v>259523.75</v>
          </cell>
          <cell r="J248">
            <v>5.3</v>
          </cell>
        </row>
        <row r="249">
          <cell r="I249">
            <v>4366</v>
          </cell>
          <cell r="J249">
            <v>5.3</v>
          </cell>
        </row>
        <row r="250">
          <cell r="I250">
            <v>150921.15</v>
          </cell>
          <cell r="J250">
            <v>5.3</v>
          </cell>
        </row>
        <row r="251">
          <cell r="I251">
            <v>23620946.530000001</v>
          </cell>
          <cell r="J251">
            <v>5.3</v>
          </cell>
        </row>
        <row r="252">
          <cell r="I252">
            <v>2257151.7999999998</v>
          </cell>
          <cell r="J252">
            <v>5.3</v>
          </cell>
        </row>
        <row r="253">
          <cell r="I253">
            <v>32000</v>
          </cell>
          <cell r="J253">
            <v>5.3</v>
          </cell>
        </row>
        <row r="254">
          <cell r="I254">
            <v>18007</v>
          </cell>
          <cell r="J254">
            <v>5.3</v>
          </cell>
        </row>
        <row r="255">
          <cell r="I255">
            <v>2996.85</v>
          </cell>
          <cell r="J255">
            <v>5.3</v>
          </cell>
        </row>
        <row r="256">
          <cell r="I256">
            <v>595</v>
          </cell>
          <cell r="J256">
            <v>5.3</v>
          </cell>
        </row>
        <row r="257">
          <cell r="I257">
            <v>860455.74</v>
          </cell>
          <cell r="J257">
            <v>5.3</v>
          </cell>
        </row>
        <row r="258">
          <cell r="I258">
            <v>1905390.62</v>
          </cell>
          <cell r="J258">
            <v>5.3</v>
          </cell>
        </row>
        <row r="259">
          <cell r="I259">
            <v>276233.59000000003</v>
          </cell>
          <cell r="J259">
            <v>5.3</v>
          </cell>
        </row>
        <row r="260">
          <cell r="I260">
            <v>22813.06</v>
          </cell>
          <cell r="J260">
            <v>5.3</v>
          </cell>
        </row>
        <row r="261">
          <cell r="I261">
            <v>60</v>
          </cell>
          <cell r="J261">
            <v>5.3</v>
          </cell>
        </row>
        <row r="262">
          <cell r="I262">
            <v>110731.2</v>
          </cell>
          <cell r="J262">
            <v>5.3</v>
          </cell>
        </row>
        <row r="263">
          <cell r="I263">
            <v>3880</v>
          </cell>
          <cell r="J263">
            <v>5.3</v>
          </cell>
        </row>
        <row r="264">
          <cell r="I264">
            <v>378909.33</v>
          </cell>
          <cell r="J264">
            <v>5.3</v>
          </cell>
        </row>
        <row r="265">
          <cell r="I265">
            <v>14750</v>
          </cell>
          <cell r="J265">
            <v>5.3</v>
          </cell>
        </row>
        <row r="266">
          <cell r="I266">
            <v>109154.3</v>
          </cell>
          <cell r="J266">
            <v>5.3</v>
          </cell>
        </row>
        <row r="267">
          <cell r="I267">
            <v>145418.54999999999</v>
          </cell>
          <cell r="J267">
            <v>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8B5F4-A3F5-4C42-80F7-F38501DC226E}">
  <sheetPr>
    <tabColor theme="9" tint="-0.499984740745262"/>
  </sheetPr>
  <dimension ref="B1:P369"/>
  <sheetViews>
    <sheetView showGridLines="0" tabSelected="1" topLeftCell="A28" zoomScale="120" zoomScaleNormal="120" workbookViewId="0">
      <selection activeCell="N10" sqref="N10"/>
    </sheetView>
  </sheetViews>
  <sheetFormatPr baseColWidth="10" defaultColWidth="11.42578125" defaultRowHeight="15" x14ac:dyDescent="0.25"/>
  <cols>
    <col min="1" max="1" width="11.42578125" style="1"/>
    <col min="2" max="2" width="5" style="1" hidden="1" customWidth="1"/>
    <col min="3" max="3" width="2.42578125" style="5" customWidth="1"/>
    <col min="4" max="4" width="42" style="5" bestFit="1" customWidth="1"/>
    <col min="5" max="5" width="7" style="6" hidden="1" customWidth="1"/>
    <col min="6" max="6" width="16.28515625" style="5" bestFit="1" customWidth="1"/>
    <col min="7" max="7" width="1.7109375" style="5" customWidth="1"/>
    <col min="8" max="8" width="15.5703125" style="5" customWidth="1"/>
    <col min="9" max="9" width="12.85546875" style="3" hidden="1" customWidth="1"/>
    <col min="10" max="10" width="12.140625" style="3" hidden="1" customWidth="1"/>
    <col min="11" max="11" width="12.85546875" style="3" hidden="1" customWidth="1"/>
    <col min="12" max="12" width="11.5703125" style="1" hidden="1" customWidth="1"/>
    <col min="13" max="13" width="15" style="1" customWidth="1"/>
    <col min="14" max="15" width="11.42578125" style="1"/>
    <col min="16" max="16" width="17.28515625" style="1" bestFit="1" customWidth="1"/>
    <col min="17" max="17" width="11.85546875" style="1" bestFit="1" customWidth="1"/>
    <col min="18" max="16384" width="11.42578125" style="1"/>
  </cols>
  <sheetData>
    <row r="1" spans="2:13" x14ac:dyDescent="0.25">
      <c r="C1" s="2" t="s">
        <v>0</v>
      </c>
      <c r="D1" s="2"/>
      <c r="E1" s="2"/>
      <c r="F1" s="2"/>
      <c r="G1" s="2"/>
      <c r="H1" s="2"/>
      <c r="J1" s="4"/>
      <c r="K1" s="4"/>
    </row>
    <row r="2" spans="2:13" x14ac:dyDescent="0.25">
      <c r="C2" s="2" t="s">
        <v>1</v>
      </c>
      <c r="D2" s="2"/>
      <c r="E2" s="2"/>
      <c r="F2" s="2"/>
      <c r="G2" s="2"/>
      <c r="H2" s="2"/>
      <c r="J2" s="4"/>
      <c r="K2" s="4"/>
    </row>
    <row r="3" spans="2:13" x14ac:dyDescent="0.25">
      <c r="C3" s="2" t="s">
        <v>2</v>
      </c>
      <c r="D3" s="2"/>
      <c r="E3" s="2"/>
      <c r="F3" s="2"/>
      <c r="G3" s="2"/>
      <c r="H3" s="2"/>
      <c r="J3" s="4"/>
      <c r="K3" s="4"/>
    </row>
    <row r="4" spans="2:13" x14ac:dyDescent="0.25">
      <c r="J4" s="4"/>
      <c r="K4" s="4"/>
    </row>
    <row r="5" spans="2:13" x14ac:dyDescent="0.25">
      <c r="C5" s="7" t="s">
        <v>3</v>
      </c>
      <c r="D5" s="8"/>
      <c r="E5" s="9" t="s">
        <v>4</v>
      </c>
      <c r="F5" s="9">
        <v>2024</v>
      </c>
      <c r="G5" s="10"/>
      <c r="H5" s="9">
        <v>2023</v>
      </c>
      <c r="I5" s="9" t="s">
        <v>5</v>
      </c>
      <c r="J5" s="9" t="s">
        <v>6</v>
      </c>
      <c r="K5" s="9" t="s">
        <v>7</v>
      </c>
      <c r="L5" s="9" t="s">
        <v>6</v>
      </c>
    </row>
    <row r="6" spans="2:13" x14ac:dyDescent="0.25">
      <c r="C6" s="7" t="s">
        <v>8</v>
      </c>
      <c r="D6" s="8"/>
      <c r="F6" s="11"/>
      <c r="G6" s="11"/>
      <c r="H6" s="11"/>
      <c r="J6" s="4"/>
      <c r="K6" s="4"/>
    </row>
    <row r="7" spans="2:13" x14ac:dyDescent="0.25">
      <c r="B7" s="1">
        <v>1.1000000000000001</v>
      </c>
      <c r="D7" s="5" t="s">
        <v>9</v>
      </c>
      <c r="E7" s="6">
        <v>7</v>
      </c>
      <c r="F7" s="4">
        <v>5398203186.1199999</v>
      </c>
      <c r="G7" s="4">
        <f>SUMIF('[1]Balanza 202403'!$J$3:$J$267,"1.1",'[1]Balanza 202403'!$I$3:$I$267)</f>
        <v>5398203186.1199999</v>
      </c>
      <c r="H7" s="4">
        <v>4042230365.2600002</v>
      </c>
      <c r="I7" s="4">
        <f>'[1]Notas 122023'!$O$316</f>
        <v>4530898771.1974001</v>
      </c>
      <c r="J7" s="4">
        <f>F7-I7</f>
        <v>867304414.92259979</v>
      </c>
      <c r="K7" s="4">
        <f>'[1]Notas 122023'!$Q$316</f>
        <v>2294076024.5700002</v>
      </c>
      <c r="L7" s="4">
        <f>H7-K7</f>
        <v>1748154340.6900001</v>
      </c>
    </row>
    <row r="8" spans="2:13" customFormat="1" x14ac:dyDescent="0.25">
      <c r="B8">
        <v>1.2</v>
      </c>
      <c r="C8" s="12"/>
      <c r="D8" s="5" t="s">
        <v>10</v>
      </c>
      <c r="E8" s="6">
        <v>8</v>
      </c>
      <c r="F8" s="4">
        <v>66962433.479999997</v>
      </c>
      <c r="G8" s="4">
        <f>SUMIF('[1]Balanza 202403'!$J$3:$J$267,"1.2",'[1]Balanza 202403'!$I$3:$I$267)+1</f>
        <v>66962434.479999997</v>
      </c>
      <c r="H8" s="4">
        <v>54464465.639999993</v>
      </c>
      <c r="I8" s="4">
        <f>'[1]Notas 122023'!$O$324</f>
        <v>65034252.299999997</v>
      </c>
      <c r="J8" s="4">
        <f>F8-I8</f>
        <v>1928181.1799999997</v>
      </c>
      <c r="K8" s="4">
        <f>'[1]Notas 122023'!$Q$324</f>
        <v>0</v>
      </c>
      <c r="L8" s="4">
        <f t="shared" ref="L8:L17" si="0">H8-K8</f>
        <v>54464465.639999993</v>
      </c>
    </row>
    <row r="9" spans="2:13" customFormat="1" hidden="1" x14ac:dyDescent="0.25">
      <c r="B9">
        <v>1.3</v>
      </c>
      <c r="C9" s="12"/>
      <c r="D9" s="5" t="s">
        <v>11</v>
      </c>
      <c r="E9" s="6">
        <v>4</v>
      </c>
      <c r="F9" s="4">
        <v>0</v>
      </c>
      <c r="G9" s="13"/>
      <c r="H9" s="4">
        <v>0</v>
      </c>
      <c r="I9" s="4"/>
      <c r="J9" s="4"/>
      <c r="K9" s="4"/>
      <c r="L9" s="4">
        <f t="shared" si="0"/>
        <v>0</v>
      </c>
    </row>
    <row r="10" spans="2:13" x14ac:dyDescent="0.25">
      <c r="C10" s="7" t="s">
        <v>12</v>
      </c>
      <c r="F10" s="14">
        <v>5465165619.5999994</v>
      </c>
      <c r="G10" s="15"/>
      <c r="H10" s="14">
        <v>4096694830.9000001</v>
      </c>
      <c r="I10" s="4"/>
      <c r="J10" s="4"/>
      <c r="K10" s="4"/>
      <c r="L10" s="4"/>
    </row>
    <row r="11" spans="2:13" x14ac:dyDescent="0.25">
      <c r="C11" s="7" t="s">
        <v>13</v>
      </c>
      <c r="F11" s="4"/>
      <c r="G11" s="4"/>
      <c r="H11" s="4"/>
      <c r="I11" s="4"/>
      <c r="J11" s="4"/>
      <c r="K11" s="4"/>
      <c r="L11" s="16"/>
    </row>
    <row r="12" spans="2:13" customFormat="1" x14ac:dyDescent="0.25">
      <c r="B12">
        <v>1.5</v>
      </c>
      <c r="C12" s="12"/>
      <c r="D12" s="5" t="s">
        <v>14</v>
      </c>
      <c r="E12" s="6">
        <v>9</v>
      </c>
      <c r="F12" s="4">
        <v>310965591.30000001</v>
      </c>
      <c r="G12" s="4">
        <f>SUMIF('[1]Balanza 202403'!$J$3:$J$267,"1.5",'[1]Balanza 202403'!$I$3:$I$267)</f>
        <v>310965591.30000001</v>
      </c>
      <c r="H12" s="4">
        <v>307150946.00999999</v>
      </c>
      <c r="I12" s="4">
        <f>'[1]Notas 122023'!$O$367</f>
        <v>307150946.00999999</v>
      </c>
      <c r="J12" s="4">
        <f>F12-I12</f>
        <v>3814645.2900000215</v>
      </c>
      <c r="K12" s="4">
        <f>'[1]Notas 122023'!$Q$367</f>
        <v>0</v>
      </c>
      <c r="L12" s="4">
        <f t="shared" si="0"/>
        <v>307150946.00999999</v>
      </c>
    </row>
    <row r="13" spans="2:13" customFormat="1" hidden="1" x14ac:dyDescent="0.25">
      <c r="B13">
        <v>1.6</v>
      </c>
      <c r="C13" s="12"/>
      <c r="D13" s="5" t="s">
        <v>15</v>
      </c>
      <c r="E13" s="6">
        <v>5</v>
      </c>
      <c r="F13" s="4">
        <v>0</v>
      </c>
      <c r="G13" s="13"/>
      <c r="H13" s="4">
        <v>0</v>
      </c>
      <c r="I13" s="4">
        <f>'[1]Notas 122023'!O365</f>
        <v>150946.01</v>
      </c>
      <c r="J13" s="4">
        <f>F13-I13</f>
        <v>-150946.01</v>
      </c>
      <c r="K13" s="4">
        <f>'[1]Notas 122023'!P365</f>
        <v>0</v>
      </c>
      <c r="L13" s="4">
        <f t="shared" si="0"/>
        <v>0</v>
      </c>
    </row>
    <row r="14" spans="2:13" customFormat="1" x14ac:dyDescent="0.25">
      <c r="B14">
        <v>1.7</v>
      </c>
      <c r="C14" s="12"/>
      <c r="D14" s="5" t="s">
        <v>16</v>
      </c>
      <c r="E14" s="6">
        <v>10</v>
      </c>
      <c r="F14" s="4">
        <v>34609844.009999998</v>
      </c>
      <c r="G14" s="4">
        <f>SUMIF('[1]Balanza 202403'!$J$3:$J$267,"1.7",'[1]Balanza 202403'!$I$3:$I$267)</f>
        <v>34609844.009999998</v>
      </c>
      <c r="H14" s="4">
        <v>34609844.009999998</v>
      </c>
      <c r="I14" s="4">
        <f>'[1]Notas 122023'!$O$379</f>
        <v>34609844.009999998</v>
      </c>
      <c r="J14" s="4">
        <f>F14-I14</f>
        <v>0</v>
      </c>
      <c r="K14" s="4">
        <f>'[1]Notas 122023'!$Q$379</f>
        <v>0</v>
      </c>
      <c r="L14" s="4">
        <f t="shared" si="0"/>
        <v>34609844.009999998</v>
      </c>
    </row>
    <row r="15" spans="2:13" customFormat="1" hidden="1" x14ac:dyDescent="0.25">
      <c r="B15" s="1">
        <v>1.8</v>
      </c>
      <c r="C15" s="12"/>
      <c r="D15" s="5" t="s">
        <v>17</v>
      </c>
      <c r="E15" s="6"/>
      <c r="F15" s="4">
        <v>0</v>
      </c>
      <c r="G15" s="13"/>
      <c r="H15" s="4">
        <v>0</v>
      </c>
      <c r="I15" s="4"/>
      <c r="J15" s="4"/>
      <c r="K15" s="4"/>
      <c r="L15" s="4">
        <f t="shared" si="0"/>
        <v>0</v>
      </c>
    </row>
    <row r="16" spans="2:13" x14ac:dyDescent="0.25">
      <c r="B16" s="1">
        <v>1.9</v>
      </c>
      <c r="D16" s="5" t="s">
        <v>18</v>
      </c>
      <c r="E16" s="6">
        <v>11</v>
      </c>
      <c r="F16" s="4">
        <v>2159815352.9299998</v>
      </c>
      <c r="G16" s="4">
        <f>SUMIF('[1]Balanza 202403'!$J$3:$J$267,"1.9",'[1]Balanza 202403'!$I$3:$I$267)</f>
        <v>2159815352.9299998</v>
      </c>
      <c r="H16" s="4">
        <v>2276706079.5</v>
      </c>
      <c r="I16" s="4">
        <f>'[1]Notas 122023'!$O$409</f>
        <v>1982030608.4900002</v>
      </c>
      <c r="J16" s="4">
        <f>F16-I16</f>
        <v>177784744.43999958</v>
      </c>
      <c r="K16" s="4">
        <f>'[1]Notas 122023'!$Q$409</f>
        <v>1566110828</v>
      </c>
      <c r="L16" s="4">
        <f t="shared" si="0"/>
        <v>710595251.5</v>
      </c>
      <c r="M16" s="16"/>
    </row>
    <row r="17" spans="2:16" x14ac:dyDescent="0.25">
      <c r="B17" s="17">
        <v>1.1100000000000001</v>
      </c>
      <c r="D17" s="5" t="s">
        <v>19</v>
      </c>
      <c r="E17" s="6">
        <v>12</v>
      </c>
      <c r="F17" s="4">
        <v>233639554.81</v>
      </c>
      <c r="G17" s="4">
        <f>SUMIF('[1]Balanza 202403'!$J$3:$J$267,"1.11",'[1]Balanza 202403'!$I$3:$I$267)</f>
        <v>233639554.81</v>
      </c>
      <c r="H17" s="4">
        <v>355791455.04000002</v>
      </c>
      <c r="I17" s="4">
        <f>'[1]Notas 122023'!$O$424</f>
        <v>181207128.44999999</v>
      </c>
      <c r="J17" s="4">
        <f>F17-I17</f>
        <v>52432426.360000014</v>
      </c>
      <c r="K17" s="4">
        <f>'[1]Notas 122023'!$Q$424</f>
        <v>1752116</v>
      </c>
      <c r="L17" s="4">
        <f t="shared" si="0"/>
        <v>354039339.04000002</v>
      </c>
    </row>
    <row r="18" spans="2:16" customFormat="1" hidden="1" x14ac:dyDescent="0.25">
      <c r="B18">
        <v>1.1200000000000001</v>
      </c>
      <c r="C18" s="12"/>
      <c r="D18" s="18" t="s">
        <v>20</v>
      </c>
      <c r="E18" s="19">
        <v>20</v>
      </c>
      <c r="F18" s="4">
        <v>0</v>
      </c>
      <c r="G18" s="15"/>
      <c r="H18" s="4">
        <v>0</v>
      </c>
      <c r="I18" s="4" t="e">
        <f>'[1]Notas 122023'!#REF!</f>
        <v>#REF!</v>
      </c>
      <c r="J18" s="4" t="e">
        <f>F18-I18</f>
        <v>#REF!</v>
      </c>
      <c r="K18" s="4" t="e">
        <f>'[1]Notas 122023'!#REF!</f>
        <v>#REF!</v>
      </c>
      <c r="L18" s="4"/>
    </row>
    <row r="19" spans="2:16" x14ac:dyDescent="0.25">
      <c r="C19" s="7" t="s">
        <v>21</v>
      </c>
      <c r="F19" s="14">
        <v>2739030343.0499997</v>
      </c>
      <c r="G19" s="15"/>
      <c r="H19" s="14">
        <v>2974258323.5599999</v>
      </c>
      <c r="I19" s="4"/>
      <c r="J19" s="4"/>
      <c r="K19" s="4"/>
      <c r="L19" s="4"/>
    </row>
    <row r="20" spans="2:16" ht="15.75" thickBot="1" x14ac:dyDescent="0.3">
      <c r="C20" s="7" t="s">
        <v>22</v>
      </c>
      <c r="F20" s="20">
        <v>8204195962.6499996</v>
      </c>
      <c r="G20" s="21"/>
      <c r="H20" s="20">
        <v>7070953154.46</v>
      </c>
      <c r="I20" s="4"/>
      <c r="J20" s="4"/>
      <c r="K20" s="4"/>
      <c r="L20" s="4"/>
    </row>
    <row r="21" spans="2:16" ht="15.75" thickTop="1" x14ac:dyDescent="0.25">
      <c r="D21" s="5" t="s">
        <v>23</v>
      </c>
      <c r="F21" s="4"/>
      <c r="G21" s="4"/>
      <c r="H21" s="4"/>
      <c r="I21" s="4"/>
      <c r="J21" s="4"/>
      <c r="K21" s="4"/>
      <c r="L21" s="4"/>
    </row>
    <row r="22" spans="2:16" x14ac:dyDescent="0.25">
      <c r="C22" s="7" t="s">
        <v>24</v>
      </c>
      <c r="F22" s="4"/>
      <c r="G22" s="4"/>
      <c r="H22" s="4"/>
      <c r="I22" s="4"/>
      <c r="J22" s="4"/>
      <c r="K22" s="4"/>
      <c r="L22" s="4"/>
    </row>
    <row r="23" spans="2:16" x14ac:dyDescent="0.25">
      <c r="C23" s="7" t="s">
        <v>25</v>
      </c>
      <c r="F23" s="15"/>
      <c r="G23" s="15"/>
      <c r="H23" s="15"/>
      <c r="I23" s="4"/>
      <c r="J23" s="4"/>
      <c r="K23" s="4"/>
      <c r="L23" s="4"/>
    </row>
    <row r="24" spans="2:16" x14ac:dyDescent="0.25">
      <c r="B24" s="1">
        <v>2.1</v>
      </c>
      <c r="D24" s="5" t="s">
        <v>26</v>
      </c>
      <c r="E24" s="6">
        <v>13</v>
      </c>
      <c r="F24" s="4">
        <v>146127294.88999999</v>
      </c>
      <c r="G24" s="4">
        <f>-SUMIF('[1]Balanza 202403'!$J$3:$J$267,"2.1",'[1]Balanza 202403'!$I$3:$I$267)-1</f>
        <v>146127293.88999999</v>
      </c>
      <c r="H24" s="4">
        <v>289738916.25</v>
      </c>
      <c r="I24" s="4">
        <f>'[1]Notas 122023'!$O$441</f>
        <v>6185548.7699999996</v>
      </c>
      <c r="J24" s="4">
        <f t="shared" ref="J24:J25" si="1">F24-I24</f>
        <v>139941746.11999997</v>
      </c>
      <c r="K24" s="4">
        <f>'[1]Notas 122023'!$Q$441</f>
        <v>-1</v>
      </c>
      <c r="L24" s="4">
        <f t="shared" ref="L24:L27" si="2">H24-K24</f>
        <v>289738917.25</v>
      </c>
      <c r="M24" s="16"/>
    </row>
    <row r="25" spans="2:16" customFormat="1" x14ac:dyDescent="0.25">
      <c r="B25">
        <v>2.2000000000000002</v>
      </c>
      <c r="C25" s="12"/>
      <c r="D25" s="5" t="s">
        <v>27</v>
      </c>
      <c r="E25" s="6">
        <v>14</v>
      </c>
      <c r="F25" s="4">
        <v>21521102.93</v>
      </c>
      <c r="G25" s="4">
        <f>-SUMIF('[1]Balanza 202403'!$J$3:$J$267,"2.2",'[1]Balanza 202403'!$I$3:$I$267)+1</f>
        <v>21521103.93</v>
      </c>
      <c r="H25" s="4">
        <v>40867529.759999998</v>
      </c>
      <c r="I25" s="4">
        <f>'[1]Notas 122023'!$O$451</f>
        <v>19756431.380000003</v>
      </c>
      <c r="J25" s="4">
        <f t="shared" si="1"/>
        <v>1764671.549999997</v>
      </c>
      <c r="K25" s="4">
        <f>'[1]Notas 122023'!$Q$451</f>
        <v>0</v>
      </c>
      <c r="L25" s="4">
        <f t="shared" si="2"/>
        <v>40867529.759999998</v>
      </c>
      <c r="M25" s="22"/>
    </row>
    <row r="26" spans="2:16" customFormat="1" x14ac:dyDescent="0.25">
      <c r="B26">
        <v>2.2999999999999998</v>
      </c>
      <c r="C26" s="12"/>
      <c r="D26" s="5" t="s">
        <v>28</v>
      </c>
      <c r="E26" s="6">
        <v>15</v>
      </c>
      <c r="F26" s="4">
        <v>215621840.97</v>
      </c>
      <c r="G26" s="4">
        <f>-SUMIF('[1]Balanza 202403'!$J$3:$J$267,"2.3",'[1]Balanza 202403'!$I$3:$I$267)+1</f>
        <v>215621841.97</v>
      </c>
      <c r="H26" s="4">
        <v>206134776.37</v>
      </c>
      <c r="I26" s="4">
        <f>'[1]Notas 122023'!$O$456</f>
        <v>3893988521.4299998</v>
      </c>
      <c r="J26" s="4">
        <f>F26-I26</f>
        <v>-3678366680.46</v>
      </c>
      <c r="K26" s="4">
        <f>'[1]Notas 122023'!$Q$456</f>
        <v>-1</v>
      </c>
      <c r="L26" s="4">
        <f t="shared" si="2"/>
        <v>206134777.37</v>
      </c>
    </row>
    <row r="27" spans="2:16" customFormat="1" x14ac:dyDescent="0.25">
      <c r="B27" s="1">
        <v>2.4</v>
      </c>
      <c r="C27" s="12"/>
      <c r="D27" s="5" t="s">
        <v>29</v>
      </c>
      <c r="E27" s="6">
        <v>16</v>
      </c>
      <c r="F27" s="4">
        <v>17862025.800000001</v>
      </c>
      <c r="G27" s="4">
        <f>-SUMIF('[1]Balanza 202403'!$J$3:$J$267,"2.4",'[1]Balanza 202403'!$I$3:$I$267)+1</f>
        <v>17862026.800000001</v>
      </c>
      <c r="H27" s="4">
        <v>15874233.430000002</v>
      </c>
      <c r="I27" s="4">
        <f>'[1]Notas 122023'!$O$464</f>
        <v>121571302.08</v>
      </c>
      <c r="J27" s="4">
        <f>F27-I27</f>
        <v>-103709276.28</v>
      </c>
      <c r="K27" s="4">
        <f>'[1]Notas 122023'!$Q$464</f>
        <v>1</v>
      </c>
      <c r="L27" s="4">
        <f t="shared" si="2"/>
        <v>15874232.430000002</v>
      </c>
    </row>
    <row r="28" spans="2:16" x14ac:dyDescent="0.25">
      <c r="C28" s="7" t="s">
        <v>30</v>
      </c>
      <c r="F28" s="14">
        <v>401132264.58999997</v>
      </c>
      <c r="G28" s="15"/>
      <c r="H28" s="14">
        <v>552615455.80999994</v>
      </c>
      <c r="I28" s="4"/>
      <c r="J28" s="4"/>
      <c r="K28" s="4"/>
      <c r="L28" s="4"/>
    </row>
    <row r="29" spans="2:16" customFormat="1" x14ac:dyDescent="0.25">
      <c r="C29" s="23" t="s">
        <v>31</v>
      </c>
      <c r="D29" s="12"/>
      <c r="E29" s="6"/>
      <c r="F29" s="24"/>
      <c r="G29" s="24"/>
      <c r="H29" s="24"/>
      <c r="I29" s="4"/>
      <c r="J29" s="4"/>
      <c r="K29" s="4"/>
      <c r="L29" s="4"/>
    </row>
    <row r="30" spans="2:16" customFormat="1" x14ac:dyDescent="0.25">
      <c r="B30">
        <v>2.5</v>
      </c>
      <c r="C30" s="12"/>
      <c r="D30" s="5" t="s">
        <v>32</v>
      </c>
      <c r="E30" s="6">
        <v>17</v>
      </c>
      <c r="F30" s="4">
        <v>379910159.83999997</v>
      </c>
      <c r="G30" s="4">
        <f>-SUMIF('[1]Balanza 202403'!$J$3:$J$267,"2.5",'[1]Balanza 202403'!$I$3:$I$267)</f>
        <v>379910159.83999997</v>
      </c>
      <c r="H30" s="4">
        <v>248169669.72999999</v>
      </c>
      <c r="I30" s="4">
        <f>-SUMIF('[1]Balanza 202403'!$J$3:$J$267,"2.5",'[1]Balanza 202403'!$I$3:$I$267)</f>
        <v>379910159.83999997</v>
      </c>
      <c r="J30" s="4">
        <f>-SUMIF('[1]Balanza 202403'!$J$3:$J$267,"2.5",'[1]Balanza 202403'!$I$3:$I$267)</f>
        <v>379910159.83999997</v>
      </c>
      <c r="K30" s="4">
        <f>-SUMIF('[1]Balanza 202403'!$J$3:$J$267,"2.5",'[1]Balanza 202403'!$I$3:$I$267)</f>
        <v>379910159.83999997</v>
      </c>
      <c r="L30" s="4">
        <f>-SUMIF('[1]Balanza 202403'!$J$3:$J$267,"2.5",'[1]Balanza 202403'!$I$3:$I$267)</f>
        <v>379910159.83999997</v>
      </c>
      <c r="M30" s="25"/>
      <c r="P30" s="26"/>
    </row>
    <row r="31" spans="2:16" customFormat="1" x14ac:dyDescent="0.25">
      <c r="B31">
        <v>2.6</v>
      </c>
      <c r="C31" s="12"/>
      <c r="D31" s="5" t="s">
        <v>33</v>
      </c>
      <c r="E31" s="6">
        <v>18</v>
      </c>
      <c r="F31" s="4">
        <v>176098692.89999998</v>
      </c>
      <c r="G31" s="4">
        <f>-SUMIF('[1]Balanza 202403'!$J$3:$J$267,"2.6",'[1]Balanza 202403'!$I$3:$I$267)</f>
        <v>176098692.89999998</v>
      </c>
      <c r="H31" s="4">
        <v>41038332.560000002</v>
      </c>
      <c r="I31" s="4">
        <f>'[1]Notas 122023'!$O$487</f>
        <v>270603423.71999997</v>
      </c>
      <c r="J31" s="4">
        <f t="shared" ref="J31" si="3">F31-I31</f>
        <v>-94504730.819999993</v>
      </c>
      <c r="K31" s="4">
        <f>'[1]Notas 122023'!$Q$487</f>
        <v>771439679.57000005</v>
      </c>
      <c r="L31" s="4">
        <f t="shared" ref="L31" si="4">H31-K31</f>
        <v>-730401347.00999999</v>
      </c>
    </row>
    <row r="32" spans="2:16" customFormat="1" x14ac:dyDescent="0.25">
      <c r="C32" s="23" t="s">
        <v>34</v>
      </c>
      <c r="D32" s="12"/>
      <c r="E32" s="6"/>
      <c r="F32" s="27">
        <v>556008853.74000001</v>
      </c>
      <c r="G32" s="28"/>
      <c r="H32" s="27">
        <v>289208003.28999996</v>
      </c>
      <c r="I32" s="4"/>
      <c r="J32" s="4"/>
      <c r="K32" s="4"/>
      <c r="L32" s="4"/>
    </row>
    <row r="33" spans="2:16" x14ac:dyDescent="0.25">
      <c r="C33" s="7" t="s">
        <v>35</v>
      </c>
      <c r="F33" s="14">
        <v>957141118.32999992</v>
      </c>
      <c r="G33" s="21"/>
      <c r="H33" s="14">
        <v>841823458.0999999</v>
      </c>
      <c r="I33" s="4"/>
      <c r="J33" s="4"/>
      <c r="K33" s="4"/>
    </row>
    <row r="34" spans="2:16" x14ac:dyDescent="0.25">
      <c r="C34" s="7"/>
      <c r="F34" s="4"/>
      <c r="G34" s="4"/>
      <c r="H34" s="4" t="s">
        <v>23</v>
      </c>
      <c r="I34" s="4"/>
      <c r="J34" s="4"/>
      <c r="K34" s="4"/>
      <c r="P34" s="29"/>
    </row>
    <row r="35" spans="2:16" x14ac:dyDescent="0.25">
      <c r="C35" s="7" t="s">
        <v>36</v>
      </c>
      <c r="E35" s="10">
        <v>19</v>
      </c>
      <c r="F35" s="4"/>
      <c r="G35" s="4"/>
      <c r="H35" s="4"/>
      <c r="I35" s="4"/>
      <c r="J35" s="4"/>
      <c r="K35" s="4"/>
    </row>
    <row r="36" spans="2:16" customFormat="1" x14ac:dyDescent="0.25">
      <c r="B36">
        <v>3.1</v>
      </c>
      <c r="C36" s="23"/>
      <c r="D36" s="5" t="s">
        <v>37</v>
      </c>
      <c r="E36" s="6"/>
      <c r="F36" s="4">
        <v>2587921627.2199998</v>
      </c>
      <c r="G36" s="4">
        <f>-SUMIF('[1]Balanza 202403'!$J$3:$J$267,"3.1",'[1]Balanza 202403'!$I$3:$I$267)</f>
        <v>2587921627.2199998</v>
      </c>
      <c r="H36" s="4">
        <v>2587921627.2199998</v>
      </c>
      <c r="I36" s="4"/>
      <c r="J36" s="4"/>
      <c r="K36" s="4"/>
      <c r="L36" s="4"/>
    </row>
    <row r="37" spans="2:16" customFormat="1" x14ac:dyDescent="0.25">
      <c r="B37">
        <v>3.2</v>
      </c>
      <c r="C37" s="12"/>
      <c r="D37" s="5" t="s">
        <v>38</v>
      </c>
      <c r="E37" s="6"/>
      <c r="F37" s="4">
        <v>3893988520.4299998</v>
      </c>
      <c r="G37" s="4">
        <f>-SUMIF('[1]Balanza 202403'!$J$3:$J$267,"3.2",'[1]Balanza 202403'!$I$3:$I$267)</f>
        <v>3893988520.4299998</v>
      </c>
      <c r="H37" s="4">
        <v>2937292758.3200002</v>
      </c>
      <c r="I37" s="4"/>
      <c r="J37" s="4"/>
      <c r="K37" s="4"/>
      <c r="L37" s="4"/>
      <c r="M37" s="25"/>
    </row>
    <row r="38" spans="2:16" x14ac:dyDescent="0.25">
      <c r="D38" s="5" t="s">
        <v>39</v>
      </c>
      <c r="F38" s="4">
        <v>765144696.6400001</v>
      </c>
      <c r="G38" s="4">
        <f>'[1] ERF-Rendimiento Financiero'!G23</f>
        <v>0</v>
      </c>
      <c r="H38" s="4">
        <v>703915311.82000017</v>
      </c>
      <c r="I38" s="4"/>
      <c r="J38" s="4"/>
      <c r="K38" s="4"/>
      <c r="L38" s="4"/>
    </row>
    <row r="39" spans="2:16" x14ac:dyDescent="0.25">
      <c r="C39" s="7" t="s">
        <v>40</v>
      </c>
      <c r="F39" s="27">
        <v>7247054844.29</v>
      </c>
      <c r="G39" s="21"/>
      <c r="H39" s="27">
        <v>6229129696.3600006</v>
      </c>
      <c r="I39" s="4"/>
      <c r="J39" s="4"/>
      <c r="K39" s="4"/>
    </row>
    <row r="40" spans="2:16" ht="15.75" thickBot="1" x14ac:dyDescent="0.3">
      <c r="C40" s="7" t="s">
        <v>41</v>
      </c>
      <c r="F40" s="20">
        <v>8204195962.6199999</v>
      </c>
      <c r="G40" s="11"/>
      <c r="H40" s="20">
        <v>7070953154.460001</v>
      </c>
      <c r="I40" s="4"/>
      <c r="J40" s="4"/>
      <c r="K40" s="4"/>
    </row>
    <row r="41" spans="2:16" ht="15.75" thickTop="1" x14ac:dyDescent="0.25">
      <c r="F41" s="30"/>
      <c r="H41" s="30"/>
      <c r="I41" s="4"/>
      <c r="J41" s="4"/>
      <c r="K41" s="4"/>
    </row>
    <row r="42" spans="2:16" x14ac:dyDescent="0.25">
      <c r="F42" s="30"/>
      <c r="H42" s="4"/>
    </row>
    <row r="43" spans="2:16" x14ac:dyDescent="0.25">
      <c r="F43" s="30"/>
    </row>
    <row r="44" spans="2:16" x14ac:dyDescent="0.25">
      <c r="F44" s="30"/>
    </row>
    <row r="64" hidden="1" x14ac:dyDescent="0.25"/>
    <row r="131" spans="3:3" x14ac:dyDescent="0.25">
      <c r="C131" s="5" t="s">
        <v>42</v>
      </c>
    </row>
    <row r="369" spans="3:3" ht="409.5" x14ac:dyDescent="0.25">
      <c r="C369" s="31" t="s">
        <v>43</v>
      </c>
    </row>
  </sheetData>
  <mergeCells count="3">
    <mergeCell ref="C1:H1"/>
    <mergeCell ref="C2:H2"/>
    <mergeCell ref="C3:H3"/>
  </mergeCells>
  <printOptions horizontalCentered="1"/>
  <pageMargins left="0.35433070866141703" right="0.35433070866141703" top="0.78500000000000003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2024-05-14T20:29:54Z</cp:lastPrinted>
  <dcterms:created xsi:type="dcterms:W3CDTF">2024-05-14T20:27:23Z</dcterms:created>
  <dcterms:modified xsi:type="dcterms:W3CDTF">2024-05-14T20:29:57Z</dcterms:modified>
</cp:coreProperties>
</file>